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owy4\Desktop\absolutoria\absolutorium 2020\"/>
    </mc:Choice>
  </mc:AlternateContent>
  <xr:revisionPtr revIDLastSave="0" documentId="13_ncr:1_{BACDFD49-8D2C-4600-A2AD-31F24FAFF50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ydatki" sheetId="1" r:id="rId1"/>
  </sheets>
  <definedNames>
    <definedName name="_xlnm.Print_Area" localSheetId="0">wydatki!$A$1:$AL$751</definedName>
    <definedName name="TABLE" localSheetId="0">wydatki!$A$2:$G$731</definedName>
    <definedName name="_xlnm.Print_Titles" localSheetId="0">wydatki!$2:$4</definedName>
  </definedNames>
  <calcPr calcId="181029"/>
</workbook>
</file>

<file path=xl/calcChain.xml><?xml version="1.0" encoding="utf-8"?>
<calcChain xmlns="http://schemas.openxmlformats.org/spreadsheetml/2006/main">
  <c r="AL727" i="1" l="1"/>
  <c r="AL716" i="1"/>
  <c r="AL697" i="1"/>
  <c r="AL686" i="1"/>
  <c r="AL652" i="1"/>
  <c r="AL651" i="1"/>
  <c r="AL644" i="1"/>
  <c r="AL643" i="1"/>
  <c r="AL642" i="1"/>
  <c r="AL639" i="1"/>
  <c r="AJ632" i="1"/>
  <c r="AI632" i="1"/>
  <c r="AL633" i="1"/>
  <c r="AL590" i="1"/>
  <c r="AL589" i="1"/>
  <c r="AL574" i="1"/>
  <c r="AL534" i="1"/>
  <c r="AL532" i="1"/>
  <c r="AL531" i="1"/>
  <c r="AL530" i="1"/>
  <c r="AJ526" i="1"/>
  <c r="AI526" i="1"/>
  <c r="AL527" i="1"/>
  <c r="AL524" i="1"/>
  <c r="AL523" i="1"/>
  <c r="AL504" i="1"/>
  <c r="AL475" i="1"/>
  <c r="AL449" i="1"/>
  <c r="AL448" i="1"/>
  <c r="AL447" i="1"/>
  <c r="AL442" i="1"/>
  <c r="AL434" i="1"/>
  <c r="AL433" i="1"/>
  <c r="AL426" i="1"/>
  <c r="AL425" i="1"/>
  <c r="AL422" i="1"/>
  <c r="AL421" i="1"/>
  <c r="AL419" i="1"/>
  <c r="AL418" i="1"/>
  <c r="AL415" i="1"/>
  <c r="AL414" i="1"/>
  <c r="AJ403" i="1"/>
  <c r="AI403" i="1"/>
  <c r="AL404" i="1"/>
  <c r="AL402" i="1"/>
  <c r="AL401" i="1"/>
  <c r="AL396" i="1"/>
  <c r="AL389" i="1"/>
  <c r="AL331" i="1"/>
  <c r="AL328" i="1"/>
  <c r="AL308" i="1"/>
  <c r="AL307" i="1"/>
  <c r="AL302" i="1"/>
  <c r="AL301" i="1"/>
  <c r="AL298" i="1"/>
  <c r="AL297" i="1"/>
  <c r="AL295" i="1"/>
  <c r="AL294" i="1"/>
  <c r="AL291" i="1"/>
  <c r="AL290" i="1"/>
  <c r="AL288" i="1"/>
  <c r="AL287" i="1"/>
  <c r="AJ268" i="1"/>
  <c r="AI268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70" i="1"/>
  <c r="AL226" i="1"/>
  <c r="AL205" i="1"/>
  <c r="AL186" i="1"/>
  <c r="AL185" i="1"/>
  <c r="AL183" i="1"/>
  <c r="AL177" i="1"/>
  <c r="AL175" i="1"/>
  <c r="AJ128" i="1"/>
  <c r="AI128" i="1"/>
  <c r="AL137" i="1"/>
  <c r="AL136" i="1"/>
  <c r="AL131" i="1"/>
  <c r="AL129" i="1"/>
  <c r="AL90" i="1"/>
  <c r="AJ43" i="1"/>
  <c r="AI43" i="1"/>
  <c r="AL44" i="1"/>
  <c r="AJ37" i="1"/>
  <c r="AI37" i="1"/>
  <c r="AL38" i="1"/>
  <c r="AJ35" i="1"/>
  <c r="AI35" i="1"/>
  <c r="AL36" i="1"/>
  <c r="AJ19" i="1"/>
  <c r="AI19" i="1"/>
  <c r="AL22" i="1"/>
  <c r="AL21" i="1"/>
  <c r="AL20" i="1"/>
  <c r="AK15" i="1"/>
  <c r="AJ16" i="1"/>
  <c r="AI16" i="1"/>
  <c r="AI15" i="1" s="1"/>
  <c r="AL17" i="1"/>
  <c r="AL9" i="1"/>
  <c r="AI610" i="1"/>
  <c r="AJ565" i="1"/>
  <c r="AI565" i="1"/>
  <c r="AL583" i="1"/>
  <c r="AL736" i="1"/>
  <c r="AL723" i="1"/>
  <c r="AL687" i="1"/>
  <c r="AL685" i="1"/>
  <c r="AL684" i="1"/>
  <c r="AL683" i="1"/>
  <c r="AL682" i="1"/>
  <c r="AL681" i="1"/>
  <c r="AL679" i="1"/>
  <c r="AL678" i="1"/>
  <c r="AL677" i="1"/>
  <c r="AL676" i="1"/>
  <c r="AL675" i="1"/>
  <c r="AL674" i="1"/>
  <c r="AL673" i="1"/>
  <c r="AL672" i="1"/>
  <c r="AL671" i="1"/>
  <c r="AJ664" i="1"/>
  <c r="AI664" i="1"/>
  <c r="AL670" i="1"/>
  <c r="AL669" i="1"/>
  <c r="AL668" i="1"/>
  <c r="AL666" i="1"/>
  <c r="AL526" i="1" l="1"/>
  <c r="AL403" i="1"/>
  <c r="AL35" i="1"/>
  <c r="AL19" i="1"/>
  <c r="AL16" i="1"/>
  <c r="AJ15" i="1"/>
  <c r="AL15" i="1" s="1"/>
  <c r="AL587" i="1"/>
  <c r="AJ584" i="1"/>
  <c r="AL580" i="1"/>
  <c r="AJ549" i="1"/>
  <c r="AI549" i="1"/>
  <c r="AL547" i="1"/>
  <c r="AL546" i="1"/>
  <c r="AL545" i="1"/>
  <c r="AL542" i="1"/>
  <c r="AL539" i="1"/>
  <c r="AL537" i="1"/>
  <c r="AL520" i="1"/>
  <c r="AL518" i="1"/>
  <c r="AL471" i="1"/>
  <c r="AL443" i="1"/>
  <c r="AB443" i="1"/>
  <c r="AJ399" i="1"/>
  <c r="AI399" i="1"/>
  <c r="AL392" i="1"/>
  <c r="AL361" i="1"/>
  <c r="AJ284" i="1"/>
  <c r="AI284" i="1"/>
  <c r="AL260" i="1"/>
  <c r="AL259" i="1"/>
  <c r="AL254" i="1"/>
  <c r="AL249" i="1"/>
  <c r="AL248" i="1"/>
  <c r="AL244" i="1"/>
  <c r="AL242" i="1"/>
  <c r="AL238" i="1"/>
  <c r="AL234" i="1"/>
  <c r="AL141" i="1"/>
  <c r="AL83" i="1"/>
  <c r="AL82" i="1"/>
  <c r="AL81" i="1"/>
  <c r="AL80" i="1"/>
  <c r="AJ50" i="1"/>
  <c r="AI50" i="1"/>
  <c r="AL48" i="1"/>
  <c r="AL46" i="1"/>
  <c r="AJ637" i="1" l="1"/>
  <c r="AI637" i="1"/>
  <c r="AL645" i="1"/>
  <c r="AI584" i="1"/>
  <c r="AJ12" i="1"/>
  <c r="AJ11" i="1" s="1"/>
  <c r="AL717" i="1"/>
  <c r="AL680" i="1"/>
  <c r="AL662" i="1"/>
  <c r="AL653" i="1"/>
  <c r="AL650" i="1"/>
  <c r="AL649" i="1"/>
  <c r="AJ647" i="1"/>
  <c r="AI647" i="1"/>
  <c r="AL648" i="1"/>
  <c r="AL591" i="1"/>
  <c r="AL588" i="1"/>
  <c r="AL586" i="1"/>
  <c r="AL560" i="1"/>
  <c r="AJ528" i="1"/>
  <c r="AI528" i="1"/>
  <c r="AL436" i="1"/>
  <c r="AJ371" i="1"/>
  <c r="AI371" i="1"/>
  <c r="AL373" i="1"/>
  <c r="AL372" i="1"/>
  <c r="AL370" i="1"/>
  <c r="AL369" i="1"/>
  <c r="AL368" i="1"/>
  <c r="AL367" i="1"/>
  <c r="AL366" i="1"/>
  <c r="AL365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G364" i="1"/>
  <c r="F364" i="1"/>
  <c r="E364" i="1"/>
  <c r="D364" i="1"/>
  <c r="C364" i="1"/>
  <c r="AL351" i="1"/>
  <c r="AL332" i="1"/>
  <c r="AL330" i="1"/>
  <c r="AL329" i="1"/>
  <c r="AL327" i="1"/>
  <c r="AL326" i="1"/>
  <c r="AL325" i="1"/>
  <c r="AL324" i="1"/>
  <c r="AL323" i="1"/>
  <c r="AL322" i="1"/>
  <c r="AL321" i="1"/>
  <c r="AL320" i="1"/>
  <c r="AL319" i="1"/>
  <c r="AL318" i="1"/>
  <c r="AL317" i="1"/>
  <c r="AL316" i="1"/>
  <c r="AL315" i="1"/>
  <c r="AL314" i="1"/>
  <c r="AL313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G312" i="1"/>
  <c r="F312" i="1"/>
  <c r="E312" i="1"/>
  <c r="D312" i="1"/>
  <c r="C312" i="1"/>
  <c r="AL311" i="1"/>
  <c r="AL310" i="1"/>
  <c r="AL309" i="1"/>
  <c r="AL306" i="1"/>
  <c r="AL305" i="1"/>
  <c r="AL304" i="1"/>
  <c r="AL303" i="1"/>
  <c r="AL300" i="1"/>
  <c r="AL299" i="1"/>
  <c r="AL296" i="1"/>
  <c r="AL293" i="1"/>
  <c r="AL292" i="1"/>
  <c r="AL289" i="1"/>
  <c r="AL286" i="1"/>
  <c r="AL285" i="1"/>
  <c r="AK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G284" i="1"/>
  <c r="F284" i="1"/>
  <c r="E284" i="1"/>
  <c r="D284" i="1"/>
  <c r="C284" i="1"/>
  <c r="AL269" i="1"/>
  <c r="AK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G268" i="1"/>
  <c r="F268" i="1"/>
  <c r="E268" i="1"/>
  <c r="D268" i="1"/>
  <c r="C268" i="1"/>
  <c r="AL240" i="1"/>
  <c r="AL239" i="1"/>
  <c r="AL237" i="1"/>
  <c r="AL236" i="1"/>
  <c r="AL235" i="1"/>
  <c r="AL233" i="1"/>
  <c r="AL232" i="1"/>
  <c r="AL231" i="1"/>
  <c r="AL230" i="1"/>
  <c r="AL229" i="1"/>
  <c r="AL228" i="1"/>
  <c r="AL227" i="1"/>
  <c r="AL266" i="1"/>
  <c r="AL265" i="1"/>
  <c r="AL264" i="1"/>
  <c r="AL263" i="1"/>
  <c r="AL261" i="1"/>
  <c r="AL256" i="1"/>
  <c r="AL255" i="1"/>
  <c r="AL246" i="1"/>
  <c r="AL245" i="1"/>
  <c r="AL267" i="1"/>
  <c r="AL262" i="1"/>
  <c r="AL258" i="1"/>
  <c r="AL257" i="1"/>
  <c r="AL253" i="1"/>
  <c r="AL252" i="1"/>
  <c r="AL251" i="1"/>
  <c r="AL250" i="1"/>
  <c r="AL247" i="1"/>
  <c r="AL243" i="1"/>
  <c r="AL241" i="1"/>
  <c r="AL225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G224" i="1"/>
  <c r="F224" i="1"/>
  <c r="E224" i="1"/>
  <c r="D224" i="1"/>
  <c r="C224" i="1"/>
  <c r="AL196" i="1"/>
  <c r="AL189" i="1"/>
  <c r="AK188" i="1"/>
  <c r="AJ188" i="1"/>
  <c r="AI188" i="1"/>
  <c r="AH188" i="1"/>
  <c r="AG188" i="1"/>
  <c r="AF188" i="1"/>
  <c r="AE188" i="1"/>
  <c r="AD188" i="1"/>
  <c r="AC188" i="1"/>
  <c r="AB188" i="1"/>
  <c r="AJ155" i="1"/>
  <c r="AI155" i="1"/>
  <c r="AL178" i="1"/>
  <c r="AL151" i="1"/>
  <c r="AK150" i="1"/>
  <c r="AJ150" i="1"/>
  <c r="AJ149" i="1" s="1"/>
  <c r="AI150" i="1"/>
  <c r="AI149" i="1" s="1"/>
  <c r="AH150" i="1"/>
  <c r="AG150" i="1"/>
  <c r="AF150" i="1"/>
  <c r="AE150" i="1"/>
  <c r="AD150" i="1"/>
  <c r="AC150" i="1"/>
  <c r="AB150" i="1"/>
  <c r="AH149" i="1"/>
  <c r="AG149" i="1"/>
  <c r="AF149" i="1"/>
  <c r="AE149" i="1"/>
  <c r="AD149" i="1"/>
  <c r="AC149" i="1"/>
  <c r="AB149" i="1"/>
  <c r="AK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G149" i="1"/>
  <c r="F149" i="1"/>
  <c r="E149" i="1"/>
  <c r="D149" i="1"/>
  <c r="C149" i="1"/>
  <c r="AL647" i="1" l="1"/>
  <c r="AL371" i="1"/>
  <c r="AL364" i="1"/>
  <c r="AL284" i="1"/>
  <c r="AL312" i="1"/>
  <c r="AL268" i="1"/>
  <c r="AL188" i="1"/>
  <c r="AL150" i="1"/>
  <c r="AL224" i="1"/>
  <c r="AL127" i="1"/>
  <c r="AL61" i="1"/>
  <c r="AL55" i="1"/>
  <c r="AL149" i="1" l="1"/>
  <c r="AL751" i="1"/>
  <c r="AL713" i="1" l="1"/>
  <c r="AL689" i="1"/>
  <c r="AL667" i="1"/>
  <c r="AL665" i="1"/>
  <c r="AL663" i="1"/>
  <c r="AL661" i="1"/>
  <c r="AL660" i="1"/>
  <c r="AL659" i="1"/>
  <c r="AL658" i="1"/>
  <c r="AL657" i="1"/>
  <c r="AL656" i="1"/>
  <c r="AL655" i="1"/>
  <c r="AL737" i="1"/>
  <c r="AL719" i="1"/>
  <c r="AL707" i="1"/>
  <c r="AJ693" i="1"/>
  <c r="AJ692" i="1" s="1"/>
  <c r="AI693" i="1"/>
  <c r="AI692" i="1" s="1"/>
  <c r="AL699" i="1"/>
  <c r="AL696" i="1"/>
  <c r="AJ688" i="1"/>
  <c r="AI688" i="1"/>
  <c r="AL691" i="1"/>
  <c r="AL690" i="1"/>
  <c r="AJ654" i="1"/>
  <c r="AJ646" i="1" s="1"/>
  <c r="AI654" i="1"/>
  <c r="AI646" i="1" s="1"/>
  <c r="AK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O646" i="1"/>
  <c r="N646" i="1"/>
  <c r="M646" i="1"/>
  <c r="G646" i="1"/>
  <c r="F646" i="1"/>
  <c r="E646" i="1"/>
  <c r="D646" i="1"/>
  <c r="C646" i="1"/>
  <c r="AJ610" i="1"/>
  <c r="AL664" i="1" l="1"/>
  <c r="AL688" i="1"/>
  <c r="AL654" i="1"/>
  <c r="AL535" i="1"/>
  <c r="AJ506" i="1"/>
  <c r="AI506" i="1"/>
  <c r="AL503" i="1"/>
  <c r="AJ453" i="1"/>
  <c r="AI453" i="1"/>
  <c r="AJ451" i="1"/>
  <c r="AI451" i="1"/>
  <c r="AL646" i="1" l="1"/>
  <c r="AL387" i="1"/>
  <c r="AJ203" i="1"/>
  <c r="AJ202" i="1" s="1"/>
  <c r="AI203" i="1"/>
  <c r="AI202" i="1" s="1"/>
  <c r="AL193" i="1"/>
  <c r="AJ179" i="1"/>
  <c r="AI179" i="1"/>
  <c r="AL180" i="1"/>
  <c r="AJ139" i="1"/>
  <c r="AI139" i="1"/>
  <c r="AL147" i="1"/>
  <c r="AL145" i="1"/>
  <c r="AL112" i="1"/>
  <c r="AL45" i="1"/>
  <c r="AL29" i="1"/>
  <c r="AI12" i="1"/>
  <c r="AL179" i="1" l="1"/>
  <c r="AJ741" i="1"/>
  <c r="AI741" i="1"/>
  <c r="AL482" i="1" l="1"/>
  <c r="AL728" i="1" l="1"/>
  <c r="AL726" i="1"/>
  <c r="AL725" i="1"/>
  <c r="AL724" i="1"/>
  <c r="AL722" i="1"/>
  <c r="AL721" i="1"/>
  <c r="AL711" i="1"/>
  <c r="AL712" i="1"/>
  <c r="AL714" i="1"/>
  <c r="AL715" i="1"/>
  <c r="AL718" i="1"/>
  <c r="AJ731" i="1"/>
  <c r="AI731" i="1"/>
  <c r="AJ710" i="1"/>
  <c r="AI710" i="1"/>
  <c r="AJ703" i="1"/>
  <c r="AI703" i="1"/>
  <c r="AJ635" i="1"/>
  <c r="AI635" i="1"/>
  <c r="AJ592" i="1"/>
  <c r="AI592" i="1"/>
  <c r="AJ499" i="1"/>
  <c r="AI499" i="1"/>
  <c r="AJ484" i="1"/>
  <c r="AI484" i="1"/>
  <c r="AJ481" i="1"/>
  <c r="AJ480" i="1" s="1"/>
  <c r="AI481" i="1"/>
  <c r="AI480" i="1" s="1"/>
  <c r="AJ473" i="1"/>
  <c r="AI473" i="1"/>
  <c r="AJ411" i="1"/>
  <c r="AJ410" i="1" s="1"/>
  <c r="AI411" i="1"/>
  <c r="AI410" i="1" s="1"/>
  <c r="AJ407" i="1"/>
  <c r="AI407" i="1"/>
  <c r="AJ374" i="1"/>
  <c r="AI374" i="1"/>
  <c r="AJ359" i="1"/>
  <c r="AI359" i="1"/>
  <c r="AJ349" i="1"/>
  <c r="AI349" i="1"/>
  <c r="AJ333" i="1"/>
  <c r="AI333" i="1"/>
  <c r="AJ207" i="1"/>
  <c r="AI207" i="1"/>
  <c r="AJ191" i="1"/>
  <c r="AJ190" i="1" s="1"/>
  <c r="AI191" i="1"/>
  <c r="AI190" i="1" s="1"/>
  <c r="AJ181" i="1"/>
  <c r="AI181" i="1"/>
  <c r="AJ103" i="1"/>
  <c r="AI103" i="1"/>
  <c r="AJ99" i="1"/>
  <c r="AI99" i="1"/>
  <c r="AJ93" i="1"/>
  <c r="AI93" i="1"/>
  <c r="AJ85" i="1"/>
  <c r="AI85" i="1"/>
  <c r="AJ67" i="1"/>
  <c r="AJ66" i="1" s="1"/>
  <c r="AI67" i="1"/>
  <c r="AI66" i="1" s="1"/>
  <c r="AJ23" i="1"/>
  <c r="AJ18" i="1" s="1"/>
  <c r="AI23" i="1"/>
  <c r="AI18" i="1" s="1"/>
  <c r="AI206" i="1" l="1"/>
  <c r="AJ206" i="1"/>
  <c r="AJ92" i="1"/>
  <c r="AI92" i="1"/>
  <c r="AL190" i="1"/>
  <c r="AL733" i="1"/>
  <c r="AL629" i="1" l="1"/>
  <c r="AL544" i="1"/>
  <c r="AL543" i="1"/>
  <c r="AL541" i="1"/>
  <c r="AL522" i="1"/>
  <c r="AL498" i="1"/>
  <c r="AL478" i="1"/>
  <c r="AL461" i="1"/>
  <c r="AL198" i="1"/>
  <c r="AL197" i="1"/>
  <c r="AL195" i="1"/>
  <c r="AL194" i="1"/>
  <c r="AL192" i="1"/>
  <c r="AL109" i="1"/>
  <c r="AL124" i="1"/>
  <c r="AL88" i="1"/>
  <c r="AL30" i="1"/>
  <c r="AL191" i="1" l="1"/>
  <c r="AL140" i="1"/>
  <c r="AL143" i="1"/>
  <c r="AL705" i="1"/>
  <c r="AL452" i="1"/>
  <c r="AL735" i="1"/>
  <c r="AL695" i="1"/>
  <c r="AL470" i="1"/>
  <c r="G451" i="1"/>
  <c r="F451" i="1"/>
  <c r="E451" i="1"/>
  <c r="D451" i="1"/>
  <c r="C451" i="1"/>
  <c r="AL400" i="1"/>
  <c r="AL393" i="1"/>
  <c r="AL388" i="1"/>
  <c r="AL384" i="1"/>
  <c r="AL348" i="1"/>
  <c r="AL182" i="1"/>
  <c r="AL121" i="1"/>
  <c r="AL68" i="1"/>
  <c r="AL58" i="1"/>
  <c r="AL53" i="1"/>
  <c r="AL52" i="1"/>
  <c r="AL51" i="1"/>
  <c r="AL47" i="1"/>
  <c r="AK43" i="1"/>
  <c r="AK42" i="1" s="1"/>
  <c r="AI42" i="1"/>
  <c r="AH43" i="1"/>
  <c r="AG43" i="1"/>
  <c r="AG42" i="1" s="1"/>
  <c r="AF43" i="1"/>
  <c r="AF42" i="1" s="1"/>
  <c r="AE43" i="1"/>
  <c r="AE42" i="1" s="1"/>
  <c r="AD43" i="1"/>
  <c r="AD42" i="1" s="1"/>
  <c r="AC43" i="1"/>
  <c r="AC42" i="1" s="1"/>
  <c r="AB43" i="1"/>
  <c r="AB42" i="1" s="1"/>
  <c r="AA43" i="1"/>
  <c r="AA42" i="1" s="1"/>
  <c r="Z43" i="1"/>
  <c r="Z42" i="1" s="1"/>
  <c r="Y43" i="1"/>
  <c r="Y42" i="1" s="1"/>
  <c r="X43" i="1"/>
  <c r="X42" i="1" s="1"/>
  <c r="W43" i="1"/>
  <c r="W42" i="1" s="1"/>
  <c r="V43" i="1"/>
  <c r="V42" i="1" s="1"/>
  <c r="U43" i="1"/>
  <c r="U42" i="1" s="1"/>
  <c r="T43" i="1"/>
  <c r="T42" i="1" s="1"/>
  <c r="S43" i="1"/>
  <c r="S42" i="1" s="1"/>
  <c r="R43" i="1"/>
  <c r="R42" i="1" s="1"/>
  <c r="O43" i="1"/>
  <c r="O42" i="1" s="1"/>
  <c r="N43" i="1"/>
  <c r="N42" i="1" s="1"/>
  <c r="M43" i="1"/>
  <c r="M42" i="1" s="1"/>
  <c r="G43" i="1"/>
  <c r="G42" i="1" s="1"/>
  <c r="F43" i="1"/>
  <c r="F42" i="1" s="1"/>
  <c r="E43" i="1"/>
  <c r="E42" i="1" s="1"/>
  <c r="D43" i="1"/>
  <c r="D42" i="1" s="1"/>
  <c r="C43" i="1"/>
  <c r="C42" i="1" s="1"/>
  <c r="AJ42" i="1"/>
  <c r="AH42" i="1"/>
  <c r="Q42" i="1"/>
  <c r="P42" i="1"/>
  <c r="AL40" i="1"/>
  <c r="AL708" i="1"/>
  <c r="AL636" i="1"/>
  <c r="AL585" i="1"/>
  <c r="AL525" i="1"/>
  <c r="AL496" i="1"/>
  <c r="AL494" i="1"/>
  <c r="AL479" i="1"/>
  <c r="AL477" i="1"/>
  <c r="AL476" i="1"/>
  <c r="AL362" i="1"/>
  <c r="AL102" i="1"/>
  <c r="AJ49" i="1"/>
  <c r="AI49" i="1"/>
  <c r="AL65" i="1"/>
  <c r="AL64" i="1"/>
  <c r="AL63" i="1"/>
  <c r="AL62" i="1"/>
  <c r="AI11" i="1"/>
  <c r="AL14" i="1"/>
  <c r="AL730" i="1"/>
  <c r="AJ729" i="1"/>
  <c r="AJ709" i="1" s="1"/>
  <c r="AI729" i="1"/>
  <c r="AI709" i="1" s="1"/>
  <c r="AL720" i="1"/>
  <c r="AL383" i="1"/>
  <c r="AL217" i="1"/>
  <c r="AL110" i="1"/>
  <c r="AL84" i="1"/>
  <c r="AJ153" i="1"/>
  <c r="AJ152" i="1" s="1"/>
  <c r="AI153" i="1"/>
  <c r="AI152" i="1" s="1"/>
  <c r="AL341" i="1"/>
  <c r="AL336" i="1"/>
  <c r="AL337" i="1"/>
  <c r="AL213" i="1"/>
  <c r="AL154" i="1"/>
  <c r="AL142" i="1"/>
  <c r="AL138" i="1"/>
  <c r="AL77" i="1"/>
  <c r="AL60" i="1"/>
  <c r="AL41" i="1"/>
  <c r="AL34" i="1"/>
  <c r="AL386" i="1"/>
  <c r="AL744" i="1"/>
  <c r="AL628" i="1"/>
  <c r="AL505" i="1"/>
  <c r="AL391" i="1"/>
  <c r="AL381" i="1"/>
  <c r="AL379" i="1"/>
  <c r="AL376" i="1"/>
  <c r="AL39" i="1"/>
  <c r="Q37" i="1"/>
  <c r="P37" i="1"/>
  <c r="AL31" i="1"/>
  <c r="AJ740" i="1"/>
  <c r="AI740" i="1"/>
  <c r="AL750" i="1"/>
  <c r="AL749" i="1"/>
  <c r="AL748" i="1"/>
  <c r="AL746" i="1"/>
  <c r="AL745" i="1"/>
  <c r="AL743" i="1"/>
  <c r="AL742" i="1"/>
  <c r="AL732" i="1"/>
  <c r="AL698" i="1"/>
  <c r="AL634" i="1"/>
  <c r="AL601" i="1"/>
  <c r="AL599" i="1"/>
  <c r="AL540" i="1"/>
  <c r="AL538" i="1"/>
  <c r="AL536" i="1"/>
  <c r="AL533" i="1"/>
  <c r="AL529" i="1"/>
  <c r="AL397" i="1"/>
  <c r="AL395" i="1"/>
  <c r="AL394" i="1"/>
  <c r="AL390" i="1"/>
  <c r="AL385" i="1"/>
  <c r="AL382" i="1"/>
  <c r="AL380" i="1"/>
  <c r="AL378" i="1"/>
  <c r="AL377" i="1"/>
  <c r="AL375" i="1"/>
  <c r="AL358" i="1"/>
  <c r="AL357" i="1"/>
  <c r="AL356" i="1"/>
  <c r="AL355" i="1"/>
  <c r="AL354" i="1"/>
  <c r="AL353" i="1"/>
  <c r="AL352" i="1"/>
  <c r="AL347" i="1"/>
  <c r="AL346" i="1"/>
  <c r="AL345" i="1"/>
  <c r="AL344" i="1"/>
  <c r="AL343" i="1"/>
  <c r="AL342" i="1"/>
  <c r="AL135" i="1"/>
  <c r="AL125" i="1"/>
  <c r="AL91" i="1"/>
  <c r="AL89" i="1"/>
  <c r="AL87" i="1"/>
  <c r="AL56" i="1"/>
  <c r="AL54" i="1"/>
  <c r="AL32" i="1"/>
  <c r="AJ701" i="1"/>
  <c r="AJ700" i="1" s="1"/>
  <c r="AI701" i="1"/>
  <c r="AI700" i="1" s="1"/>
  <c r="AL694" i="1"/>
  <c r="AJ630" i="1"/>
  <c r="AJ548" i="1" s="1"/>
  <c r="AI630" i="1"/>
  <c r="AI548" i="1" s="1"/>
  <c r="AL611" i="1"/>
  <c r="AL593" i="1"/>
  <c r="AL566" i="1"/>
  <c r="AL550" i="1"/>
  <c r="AL507" i="1"/>
  <c r="AL485" i="1"/>
  <c r="AL454" i="1"/>
  <c r="AL412" i="1"/>
  <c r="AB412" i="1"/>
  <c r="AL408" i="1"/>
  <c r="AJ405" i="1"/>
  <c r="AJ398" i="1" s="1"/>
  <c r="AI405" i="1"/>
  <c r="AI398" i="1" s="1"/>
  <c r="AL339" i="1"/>
  <c r="AL334" i="1"/>
  <c r="AL208" i="1"/>
  <c r="AJ200" i="1"/>
  <c r="AJ199" i="1" s="1"/>
  <c r="AI200" i="1"/>
  <c r="AI199" i="1" s="1"/>
  <c r="AL156" i="1"/>
  <c r="AL104" i="1"/>
  <c r="AL86" i="1"/>
  <c r="Q85" i="1"/>
  <c r="P85" i="1"/>
  <c r="AJ7" i="1"/>
  <c r="AJ6" i="1" s="1"/>
  <c r="AI7" i="1"/>
  <c r="AI6" i="1" s="1"/>
  <c r="AL472" i="1"/>
  <c r="AL469" i="1"/>
  <c r="AL468" i="1"/>
  <c r="AL467" i="1"/>
  <c r="AL466" i="1"/>
  <c r="AL465" i="1"/>
  <c r="AL464" i="1"/>
  <c r="AL463" i="1"/>
  <c r="AL462" i="1"/>
  <c r="AL460" i="1"/>
  <c r="AL459" i="1"/>
  <c r="AL458" i="1"/>
  <c r="AL450" i="1"/>
  <c r="AL640" i="1"/>
  <c r="AL598" i="1"/>
  <c r="AL557" i="1"/>
  <c r="AL148" i="1"/>
  <c r="AL146" i="1"/>
  <c r="AL144" i="1"/>
  <c r="AL79" i="1"/>
  <c r="AL74" i="1"/>
  <c r="AL738" i="1"/>
  <c r="AL734" i="1"/>
  <c r="AL706" i="1"/>
  <c r="AL704" i="1"/>
  <c r="AL702" i="1"/>
  <c r="AL641" i="1"/>
  <c r="AL638" i="1"/>
  <c r="AL631" i="1"/>
  <c r="AL627" i="1"/>
  <c r="AL626" i="1"/>
  <c r="AL625" i="1"/>
  <c r="AL624" i="1"/>
  <c r="AL623" i="1"/>
  <c r="AL622" i="1"/>
  <c r="AL621" i="1"/>
  <c r="AL620" i="1"/>
  <c r="AL619" i="1"/>
  <c r="AL618" i="1"/>
  <c r="AL617" i="1"/>
  <c r="AL616" i="1"/>
  <c r="AL615" i="1"/>
  <c r="AL614" i="1"/>
  <c r="AL613" i="1"/>
  <c r="AL612" i="1"/>
  <c r="AL609" i="1"/>
  <c r="AL608" i="1"/>
  <c r="AL607" i="1"/>
  <c r="AL606" i="1"/>
  <c r="AL605" i="1"/>
  <c r="AL604" i="1"/>
  <c r="AL603" i="1"/>
  <c r="AL602" i="1"/>
  <c r="AL600" i="1"/>
  <c r="AL597" i="1"/>
  <c r="AL596" i="1"/>
  <c r="AL595" i="1"/>
  <c r="AL594" i="1"/>
  <c r="AL582" i="1"/>
  <c r="AL581" i="1"/>
  <c r="AL579" i="1"/>
  <c r="AL578" i="1"/>
  <c r="AL577" i="1"/>
  <c r="AL576" i="1"/>
  <c r="AL575" i="1"/>
  <c r="AL573" i="1"/>
  <c r="AL572" i="1"/>
  <c r="AL571" i="1"/>
  <c r="AL570" i="1"/>
  <c r="AL569" i="1"/>
  <c r="AL568" i="1"/>
  <c r="AL567" i="1"/>
  <c r="AL564" i="1"/>
  <c r="AL563" i="1"/>
  <c r="AL562" i="1"/>
  <c r="AL561" i="1"/>
  <c r="AL559" i="1"/>
  <c r="AL558" i="1"/>
  <c r="AL556" i="1"/>
  <c r="AL555" i="1"/>
  <c r="AL554" i="1"/>
  <c r="AL553" i="1"/>
  <c r="AL552" i="1"/>
  <c r="AL551" i="1"/>
  <c r="AL521" i="1"/>
  <c r="AL519" i="1"/>
  <c r="AL517" i="1"/>
  <c r="AL516" i="1"/>
  <c r="AL515" i="1"/>
  <c r="AL514" i="1"/>
  <c r="AL513" i="1"/>
  <c r="AL512" i="1"/>
  <c r="AL511" i="1"/>
  <c r="AL510" i="1"/>
  <c r="AL509" i="1"/>
  <c r="AL508" i="1"/>
  <c r="AL502" i="1"/>
  <c r="AL501" i="1"/>
  <c r="AL500" i="1"/>
  <c r="AL497" i="1"/>
  <c r="AL495" i="1"/>
  <c r="AL493" i="1"/>
  <c r="AL492" i="1"/>
  <c r="AL491" i="1"/>
  <c r="AL490" i="1"/>
  <c r="AL489" i="1"/>
  <c r="AL488" i="1"/>
  <c r="AL487" i="1"/>
  <c r="AL486" i="1"/>
  <c r="AL483" i="1"/>
  <c r="AL474" i="1"/>
  <c r="AL457" i="1"/>
  <c r="AL456" i="1"/>
  <c r="AL455" i="1"/>
  <c r="AL446" i="1"/>
  <c r="AL445" i="1"/>
  <c r="AL444" i="1"/>
  <c r="AL441" i="1"/>
  <c r="AL440" i="1"/>
  <c r="AL439" i="1"/>
  <c r="AL438" i="1"/>
  <c r="AL437" i="1"/>
  <c r="AL435" i="1"/>
  <c r="AL432" i="1"/>
  <c r="AL431" i="1"/>
  <c r="AL430" i="1"/>
  <c r="AL429" i="1"/>
  <c r="AL428" i="1"/>
  <c r="AL427" i="1"/>
  <c r="AL424" i="1"/>
  <c r="AL423" i="1"/>
  <c r="AL420" i="1"/>
  <c r="AL417" i="1"/>
  <c r="AL416" i="1"/>
  <c r="AL413" i="1"/>
  <c r="AL409" i="1"/>
  <c r="AL406" i="1"/>
  <c r="AL363" i="1"/>
  <c r="AL360" i="1"/>
  <c r="AL350" i="1"/>
  <c r="AL340" i="1"/>
  <c r="AL338" i="1"/>
  <c r="AL335" i="1"/>
  <c r="AL223" i="1"/>
  <c r="AL222" i="1"/>
  <c r="AL221" i="1"/>
  <c r="AL220" i="1"/>
  <c r="AL219" i="1"/>
  <c r="AL218" i="1"/>
  <c r="AL216" i="1"/>
  <c r="AL215" i="1"/>
  <c r="AL214" i="1"/>
  <c r="AL212" i="1"/>
  <c r="AL211" i="1"/>
  <c r="AL210" i="1"/>
  <c r="AL209" i="1"/>
  <c r="AL204" i="1"/>
  <c r="AL201" i="1"/>
  <c r="AL187" i="1"/>
  <c r="AL184" i="1"/>
  <c r="AL176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34" i="1"/>
  <c r="AL133" i="1"/>
  <c r="AL132" i="1"/>
  <c r="AL130" i="1"/>
  <c r="AL126" i="1"/>
  <c r="AL123" i="1"/>
  <c r="AL122" i="1"/>
  <c r="AL120" i="1"/>
  <c r="AL119" i="1"/>
  <c r="AL118" i="1"/>
  <c r="AL117" i="1"/>
  <c r="AL116" i="1"/>
  <c r="AL115" i="1"/>
  <c r="AL114" i="1"/>
  <c r="AL113" i="1"/>
  <c r="AL111" i="1"/>
  <c r="AL108" i="1"/>
  <c r="AL107" i="1"/>
  <c r="AL106" i="1"/>
  <c r="AL105" i="1"/>
  <c r="AL101" i="1"/>
  <c r="AL100" i="1"/>
  <c r="AL98" i="1"/>
  <c r="AL97" i="1"/>
  <c r="AL96" i="1"/>
  <c r="AL95" i="1"/>
  <c r="AL94" i="1"/>
  <c r="AL78" i="1"/>
  <c r="AL76" i="1"/>
  <c r="AL75" i="1"/>
  <c r="AL73" i="1"/>
  <c r="AL72" i="1"/>
  <c r="AL71" i="1"/>
  <c r="AL70" i="1"/>
  <c r="AL69" i="1"/>
  <c r="AL59" i="1"/>
  <c r="AL57" i="1"/>
  <c r="AL33" i="1"/>
  <c r="AL28" i="1"/>
  <c r="AL27" i="1"/>
  <c r="AL26" i="1"/>
  <c r="AL25" i="1"/>
  <c r="AL24" i="1"/>
  <c r="AL13" i="1"/>
  <c r="AL10" i="1"/>
  <c r="AL8" i="1"/>
  <c r="AB413" i="1"/>
  <c r="AB417" i="1"/>
  <c r="AB420" i="1"/>
  <c r="AB427" i="1"/>
  <c r="AB428" i="1"/>
  <c r="AB429" i="1"/>
  <c r="AB431" i="1"/>
  <c r="AB435" i="1"/>
  <c r="AB437" i="1"/>
  <c r="AB438" i="1"/>
  <c r="AB439" i="1"/>
  <c r="AB444" i="1"/>
  <c r="AB446" i="1"/>
  <c r="AK731" i="1"/>
  <c r="AK709" i="1" s="1"/>
  <c r="AH731" i="1"/>
  <c r="AH709" i="1" s="1"/>
  <c r="AG731" i="1"/>
  <c r="AG709" i="1" s="1"/>
  <c r="AF731" i="1"/>
  <c r="AF709" i="1" s="1"/>
  <c r="AE731" i="1"/>
  <c r="AE709" i="1" s="1"/>
  <c r="AD731" i="1"/>
  <c r="AD709" i="1" s="1"/>
  <c r="AC731" i="1"/>
  <c r="AC709" i="1" s="1"/>
  <c r="AB731" i="1"/>
  <c r="AB709" i="1" s="1"/>
  <c r="AK405" i="1"/>
  <c r="AK407" i="1"/>
  <c r="AK399" i="1"/>
  <c r="AH405" i="1"/>
  <c r="AH407" i="1"/>
  <c r="AH399" i="1"/>
  <c r="AG405" i="1"/>
  <c r="AG407" i="1"/>
  <c r="AG399" i="1"/>
  <c r="AF405" i="1"/>
  <c r="AF407" i="1"/>
  <c r="AF399" i="1"/>
  <c r="AE405" i="1"/>
  <c r="AE407" i="1"/>
  <c r="AE399" i="1"/>
  <c r="AD405" i="1"/>
  <c r="AD407" i="1"/>
  <c r="AD399" i="1"/>
  <c r="AC405" i="1"/>
  <c r="AC407" i="1"/>
  <c r="AC399" i="1"/>
  <c r="AB405" i="1"/>
  <c r="AB407" i="1"/>
  <c r="AB399" i="1"/>
  <c r="AK484" i="1"/>
  <c r="AK506" i="1"/>
  <c r="AK499" i="1"/>
  <c r="AK481" i="1"/>
  <c r="AH506" i="1"/>
  <c r="AH484" i="1"/>
  <c r="AH499" i="1"/>
  <c r="AH481" i="1"/>
  <c r="AG484" i="1"/>
  <c r="AG506" i="1"/>
  <c r="AG499" i="1"/>
  <c r="AG481" i="1"/>
  <c r="AF484" i="1"/>
  <c r="AF506" i="1"/>
  <c r="AF499" i="1"/>
  <c r="AF481" i="1"/>
  <c r="AE484" i="1"/>
  <c r="AE506" i="1"/>
  <c r="AE499" i="1"/>
  <c r="AE481" i="1"/>
  <c r="AD484" i="1"/>
  <c r="AD506" i="1"/>
  <c r="AD499" i="1"/>
  <c r="AD481" i="1"/>
  <c r="AC484" i="1"/>
  <c r="AC506" i="1"/>
  <c r="AC499" i="1"/>
  <c r="AC481" i="1"/>
  <c r="AB484" i="1"/>
  <c r="AB506" i="1"/>
  <c r="AB499" i="1"/>
  <c r="AB481" i="1"/>
  <c r="AK565" i="1"/>
  <c r="AK592" i="1"/>
  <c r="AK584" i="1" s="1"/>
  <c r="AK610" i="1"/>
  <c r="AK632" i="1"/>
  <c r="AK630" i="1"/>
  <c r="AK549" i="1"/>
  <c r="AK635" i="1"/>
  <c r="AK637" i="1"/>
  <c r="AH610" i="1"/>
  <c r="AH565" i="1"/>
  <c r="AH592" i="1"/>
  <c r="AH584" i="1" s="1"/>
  <c r="AH632" i="1"/>
  <c r="AH630" i="1"/>
  <c r="AH549" i="1"/>
  <c r="AH635" i="1"/>
  <c r="AH637" i="1"/>
  <c r="AG565" i="1"/>
  <c r="AG592" i="1"/>
  <c r="AG584" i="1" s="1"/>
  <c r="AG610" i="1"/>
  <c r="AG632" i="1"/>
  <c r="AG630" i="1"/>
  <c r="AG549" i="1"/>
  <c r="AG635" i="1"/>
  <c r="AG637" i="1"/>
  <c r="AF565" i="1"/>
  <c r="AF592" i="1"/>
  <c r="AF584" i="1" s="1"/>
  <c r="AF610" i="1"/>
  <c r="AF632" i="1"/>
  <c r="AF630" i="1"/>
  <c r="AF549" i="1"/>
  <c r="AF635" i="1"/>
  <c r="AF637" i="1"/>
  <c r="AE565" i="1"/>
  <c r="AE592" i="1"/>
  <c r="AE584" i="1" s="1"/>
  <c r="AE610" i="1"/>
  <c r="AE632" i="1"/>
  <c r="AE630" i="1"/>
  <c r="AE549" i="1"/>
  <c r="AE635" i="1"/>
  <c r="AE637" i="1"/>
  <c r="AD565" i="1"/>
  <c r="AD592" i="1"/>
  <c r="AD584" i="1" s="1"/>
  <c r="AD610" i="1"/>
  <c r="AD632" i="1"/>
  <c r="AD630" i="1"/>
  <c r="AD549" i="1"/>
  <c r="AD635" i="1"/>
  <c r="AD637" i="1"/>
  <c r="AC637" i="1"/>
  <c r="AC610" i="1"/>
  <c r="AC565" i="1"/>
  <c r="AC592" i="1"/>
  <c r="AC584" i="1" s="1"/>
  <c r="AC632" i="1"/>
  <c r="AC630" i="1"/>
  <c r="AC549" i="1"/>
  <c r="AC635" i="1"/>
  <c r="AB637" i="1"/>
  <c r="AB610" i="1"/>
  <c r="AB565" i="1"/>
  <c r="AB592" i="1"/>
  <c r="AB584" i="1" s="1"/>
  <c r="AB632" i="1"/>
  <c r="AB630" i="1"/>
  <c r="AB549" i="1"/>
  <c r="AB635" i="1"/>
  <c r="AK207" i="1"/>
  <c r="AK359" i="1"/>
  <c r="AK374" i="1"/>
  <c r="AK371" i="1" s="1"/>
  <c r="AK333" i="1"/>
  <c r="AK349" i="1"/>
  <c r="AK7" i="1"/>
  <c r="AK12" i="1"/>
  <c r="AK11" i="1" s="1"/>
  <c r="AK23" i="1"/>
  <c r="AK18" i="1" s="1"/>
  <c r="AK50" i="1"/>
  <c r="AK49" i="1" s="1"/>
  <c r="AK67" i="1"/>
  <c r="AK93" i="1"/>
  <c r="AK99" i="1"/>
  <c r="AK103" i="1"/>
  <c r="AK128" i="1"/>
  <c r="AK155" i="1"/>
  <c r="AK153" i="1"/>
  <c r="AK181" i="1"/>
  <c r="AK179" i="1" s="1"/>
  <c r="AK200" i="1"/>
  <c r="AK203" i="1"/>
  <c r="AK411" i="1"/>
  <c r="AK453" i="1"/>
  <c r="AK451" i="1" s="1"/>
  <c r="AK473" i="1"/>
  <c r="AK701" i="1"/>
  <c r="AK703" i="1"/>
  <c r="AH103" i="1"/>
  <c r="AH93" i="1"/>
  <c r="AH99" i="1"/>
  <c r="AH128" i="1"/>
  <c r="AH203" i="1"/>
  <c r="AH207" i="1"/>
  <c r="AH359" i="1"/>
  <c r="AH374" i="1"/>
  <c r="AH371" i="1" s="1"/>
  <c r="AH333" i="1"/>
  <c r="AH349" i="1"/>
  <c r="AH7" i="1"/>
  <c r="AH12" i="1"/>
  <c r="AH11" i="1" s="1"/>
  <c r="AH23" i="1"/>
  <c r="AH18" i="1" s="1"/>
  <c r="AH50" i="1"/>
  <c r="AH49" i="1" s="1"/>
  <c r="AH67" i="1"/>
  <c r="AH155" i="1"/>
  <c r="AH153" i="1"/>
  <c r="AH181" i="1"/>
  <c r="AH179" i="1" s="1"/>
  <c r="AH200" i="1"/>
  <c r="AH411" i="1"/>
  <c r="AH453" i="1"/>
  <c r="AH451" i="1" s="1"/>
  <c r="AH473" i="1"/>
  <c r="AH701" i="1"/>
  <c r="AH703" i="1"/>
  <c r="AG207" i="1"/>
  <c r="AG359" i="1"/>
  <c r="AG374" i="1"/>
  <c r="AG371" i="1" s="1"/>
  <c r="AG333" i="1"/>
  <c r="AG349" i="1"/>
  <c r="AG7" i="1"/>
  <c r="AG12" i="1"/>
  <c r="AG11" i="1" s="1"/>
  <c r="AG23" i="1"/>
  <c r="AG18" i="1" s="1"/>
  <c r="AG50" i="1"/>
  <c r="AG49" i="1" s="1"/>
  <c r="AG67" i="1"/>
  <c r="AG93" i="1"/>
  <c r="AG99" i="1"/>
  <c r="AG103" i="1"/>
  <c r="AG128" i="1"/>
  <c r="AG155" i="1"/>
  <c r="AG153" i="1"/>
  <c r="AG181" i="1"/>
  <c r="AG179" i="1" s="1"/>
  <c r="AG200" i="1"/>
  <c r="AG203" i="1"/>
  <c r="AG411" i="1"/>
  <c r="AG453" i="1"/>
  <c r="AG451" i="1" s="1"/>
  <c r="AG473" i="1"/>
  <c r="AG701" i="1"/>
  <c r="AG703" i="1"/>
  <c r="AF207" i="1"/>
  <c r="AF359" i="1"/>
  <c r="AF374" i="1"/>
  <c r="AF371" i="1" s="1"/>
  <c r="AF333" i="1"/>
  <c r="AF349" i="1"/>
  <c r="AF7" i="1"/>
  <c r="AF12" i="1"/>
  <c r="AF11" i="1" s="1"/>
  <c r="AF23" i="1"/>
  <c r="AF18" i="1" s="1"/>
  <c r="AF50" i="1"/>
  <c r="AF49" i="1" s="1"/>
  <c r="AF67" i="1"/>
  <c r="AF93" i="1"/>
  <c r="AF99" i="1"/>
  <c r="AF103" i="1"/>
  <c r="AF128" i="1"/>
  <c r="AF155" i="1"/>
  <c r="AF153" i="1"/>
  <c r="AF181" i="1"/>
  <c r="AF179" i="1" s="1"/>
  <c r="AF200" i="1"/>
  <c r="AF203" i="1"/>
  <c r="AF411" i="1"/>
  <c r="AF453" i="1"/>
  <c r="AF451" i="1" s="1"/>
  <c r="AF473" i="1"/>
  <c r="AF701" i="1"/>
  <c r="AF703" i="1"/>
  <c r="AE207" i="1"/>
  <c r="AE359" i="1"/>
  <c r="AE374" i="1"/>
  <c r="AE371" i="1" s="1"/>
  <c r="AE333" i="1"/>
  <c r="AE349" i="1"/>
  <c r="AE7" i="1"/>
  <c r="AE12" i="1"/>
  <c r="AE11" i="1" s="1"/>
  <c r="AE50" i="1"/>
  <c r="AE49" i="1" s="1"/>
  <c r="AE67" i="1"/>
  <c r="AE93" i="1"/>
  <c r="AE99" i="1"/>
  <c r="AE103" i="1"/>
  <c r="AE128" i="1"/>
  <c r="AE155" i="1"/>
  <c r="AE153" i="1"/>
  <c r="AE181" i="1"/>
  <c r="AE179" i="1" s="1"/>
  <c r="AE200" i="1"/>
  <c r="AE203" i="1"/>
  <c r="AE411" i="1"/>
  <c r="AE453" i="1"/>
  <c r="AE451" i="1" s="1"/>
  <c r="AE473" i="1"/>
  <c r="AE701" i="1"/>
  <c r="AE703" i="1"/>
  <c r="AD207" i="1"/>
  <c r="AD359" i="1"/>
  <c r="AD374" i="1"/>
  <c r="AD371" i="1" s="1"/>
  <c r="AD333" i="1"/>
  <c r="AD349" i="1"/>
  <c r="AD7" i="1"/>
  <c r="AD12" i="1"/>
  <c r="AD11" i="1" s="1"/>
  <c r="AD23" i="1"/>
  <c r="AD18" i="1" s="1"/>
  <c r="AD50" i="1"/>
  <c r="AD49" i="1" s="1"/>
  <c r="AD67" i="1"/>
  <c r="AD93" i="1"/>
  <c r="AD99" i="1"/>
  <c r="AD103" i="1"/>
  <c r="AD128" i="1"/>
  <c r="AD155" i="1"/>
  <c r="AD153" i="1"/>
  <c r="AD181" i="1"/>
  <c r="AD179" i="1" s="1"/>
  <c r="AD200" i="1"/>
  <c r="AD203" i="1"/>
  <c r="AD411" i="1"/>
  <c r="AD453" i="1"/>
  <c r="AD451" i="1" s="1"/>
  <c r="AD473" i="1"/>
  <c r="AD701" i="1"/>
  <c r="AD703" i="1"/>
  <c r="AC103" i="1"/>
  <c r="AC93" i="1"/>
  <c r="AC99" i="1"/>
  <c r="AC128" i="1"/>
  <c r="AC203" i="1"/>
  <c r="AC207" i="1"/>
  <c r="AC359" i="1"/>
  <c r="AC374" i="1"/>
  <c r="AC371" i="1" s="1"/>
  <c r="AC333" i="1"/>
  <c r="AC349" i="1"/>
  <c r="AC7" i="1"/>
  <c r="AC12" i="1"/>
  <c r="AC11" i="1" s="1"/>
  <c r="AC23" i="1"/>
  <c r="AC18" i="1" s="1"/>
  <c r="AC50" i="1"/>
  <c r="AC49" i="1" s="1"/>
  <c r="AC67" i="1"/>
  <c r="AC155" i="1"/>
  <c r="AC153" i="1"/>
  <c r="AC181" i="1"/>
  <c r="AC179" i="1" s="1"/>
  <c r="AC200" i="1"/>
  <c r="AC411" i="1"/>
  <c r="AC453" i="1"/>
  <c r="AC451" i="1" s="1"/>
  <c r="AC473" i="1"/>
  <c r="AC701" i="1"/>
  <c r="AC703" i="1"/>
  <c r="AB207" i="1"/>
  <c r="AB359" i="1"/>
  <c r="AB374" i="1"/>
  <c r="AB371" i="1" s="1"/>
  <c r="AB333" i="1"/>
  <c r="AB349" i="1"/>
  <c r="AB7" i="1"/>
  <c r="AB12" i="1"/>
  <c r="AB11" i="1" s="1"/>
  <c r="AB23" i="1"/>
  <c r="AB18" i="1" s="1"/>
  <c r="AB50" i="1"/>
  <c r="AB49" i="1" s="1"/>
  <c r="AB67" i="1"/>
  <c r="AB93" i="1"/>
  <c r="AB99" i="1"/>
  <c r="AB103" i="1"/>
  <c r="AB128" i="1"/>
  <c r="AB155" i="1"/>
  <c r="AB153" i="1"/>
  <c r="AB181" i="1"/>
  <c r="AB179" i="1" s="1"/>
  <c r="AB200" i="1"/>
  <c r="AB203" i="1"/>
  <c r="AB453" i="1"/>
  <c r="AB451" i="1" s="1"/>
  <c r="AB473" i="1"/>
  <c r="AB701" i="1"/>
  <c r="AB703" i="1"/>
  <c r="AA155" i="1"/>
  <c r="AA152" i="1" s="1"/>
  <c r="Z155" i="1"/>
  <c r="Z152" i="1" s="1"/>
  <c r="Y155" i="1"/>
  <c r="X155" i="1"/>
  <c r="W155" i="1"/>
  <c r="V155" i="1"/>
  <c r="U155" i="1"/>
  <c r="U152" i="1" s="1"/>
  <c r="T155" i="1"/>
  <c r="AA399" i="1"/>
  <c r="Z399" i="1"/>
  <c r="Y399" i="1"/>
  <c r="X399" i="1"/>
  <c r="W399" i="1"/>
  <c r="V399" i="1"/>
  <c r="U399" i="1"/>
  <c r="T399" i="1"/>
  <c r="AA407" i="1"/>
  <c r="Z407" i="1"/>
  <c r="Y407" i="1"/>
  <c r="X407" i="1"/>
  <c r="W407" i="1"/>
  <c r="V407" i="1"/>
  <c r="U407" i="1"/>
  <c r="T407" i="1"/>
  <c r="AA499" i="1"/>
  <c r="Z499" i="1"/>
  <c r="Y499" i="1"/>
  <c r="X499" i="1"/>
  <c r="W499" i="1"/>
  <c r="V499" i="1"/>
  <c r="U499" i="1"/>
  <c r="T499" i="1"/>
  <c r="AA473" i="1"/>
  <c r="Z473" i="1"/>
  <c r="Y473" i="1"/>
  <c r="X473" i="1"/>
  <c r="W473" i="1"/>
  <c r="V473" i="1"/>
  <c r="U473" i="1"/>
  <c r="T473" i="1"/>
  <c r="AA405" i="1"/>
  <c r="AA398" i="1" s="1"/>
  <c r="Z405" i="1"/>
  <c r="Z398" i="1" s="1"/>
  <c r="Y405" i="1"/>
  <c r="Y398" i="1" s="1"/>
  <c r="X405" i="1"/>
  <c r="X398" i="1" s="1"/>
  <c r="W405" i="1"/>
  <c r="W398" i="1" s="1"/>
  <c r="V405" i="1"/>
  <c r="V398" i="1" s="1"/>
  <c r="U405" i="1"/>
  <c r="U398" i="1" s="1"/>
  <c r="T405" i="1"/>
  <c r="T398" i="1" s="1"/>
  <c r="AA484" i="1"/>
  <c r="AA506" i="1"/>
  <c r="Z484" i="1"/>
  <c r="Z506" i="1"/>
  <c r="Y484" i="1"/>
  <c r="Y506" i="1"/>
  <c r="X484" i="1"/>
  <c r="X506" i="1"/>
  <c r="W484" i="1"/>
  <c r="W506" i="1"/>
  <c r="V484" i="1"/>
  <c r="V506" i="1"/>
  <c r="U484" i="1"/>
  <c r="U506" i="1"/>
  <c r="T484" i="1"/>
  <c r="T506" i="1"/>
  <c r="AA610" i="1"/>
  <c r="AA630" i="1"/>
  <c r="AA565" i="1"/>
  <c r="AA592" i="1"/>
  <c r="AA584" i="1" s="1"/>
  <c r="AA632" i="1"/>
  <c r="Z565" i="1"/>
  <c r="Z592" i="1"/>
  <c r="Z584" i="1" s="1"/>
  <c r="Z610" i="1"/>
  <c r="Z632" i="1"/>
  <c r="Z630" i="1"/>
  <c r="Y565" i="1"/>
  <c r="Y592" i="1"/>
  <c r="Y584" i="1" s="1"/>
  <c r="Y610" i="1"/>
  <c r="Y632" i="1"/>
  <c r="Y630" i="1"/>
  <c r="X565" i="1"/>
  <c r="X592" i="1"/>
  <c r="X584" i="1" s="1"/>
  <c r="X610" i="1"/>
  <c r="X632" i="1"/>
  <c r="X630" i="1"/>
  <c r="W565" i="1"/>
  <c r="W592" i="1"/>
  <c r="W584" i="1" s="1"/>
  <c r="W610" i="1"/>
  <c r="W632" i="1"/>
  <c r="W630" i="1"/>
  <c r="V565" i="1"/>
  <c r="V592" i="1"/>
  <c r="V584" i="1" s="1"/>
  <c r="V610" i="1"/>
  <c r="V632" i="1"/>
  <c r="V630" i="1"/>
  <c r="U610" i="1"/>
  <c r="U630" i="1"/>
  <c r="U565" i="1"/>
  <c r="U592" i="1"/>
  <c r="U584" i="1" s="1"/>
  <c r="U632" i="1"/>
  <c r="T610" i="1"/>
  <c r="T630" i="1"/>
  <c r="T565" i="1"/>
  <c r="T592" i="1"/>
  <c r="T584" i="1" s="1"/>
  <c r="T632" i="1"/>
  <c r="AA12" i="1"/>
  <c r="AA11" i="1" s="1"/>
  <c r="Z12" i="1"/>
  <c r="Z11" i="1" s="1"/>
  <c r="Y12" i="1"/>
  <c r="Y11" i="1" s="1"/>
  <c r="X12" i="1"/>
  <c r="X11" i="1" s="1"/>
  <c r="W12" i="1"/>
  <c r="W11" i="1" s="1"/>
  <c r="V12" i="1"/>
  <c r="V11" i="1" s="1"/>
  <c r="U12" i="1"/>
  <c r="U11" i="1" s="1"/>
  <c r="AA359" i="1"/>
  <c r="Z359" i="1"/>
  <c r="Y359" i="1"/>
  <c r="X359" i="1"/>
  <c r="W359" i="1"/>
  <c r="V359" i="1"/>
  <c r="U359" i="1"/>
  <c r="T359" i="1"/>
  <c r="AA349" i="1"/>
  <c r="AA207" i="1"/>
  <c r="AA333" i="1"/>
  <c r="AA374" i="1"/>
  <c r="AA371" i="1" s="1"/>
  <c r="AA411" i="1"/>
  <c r="AA453" i="1"/>
  <c r="AA451" i="1" s="1"/>
  <c r="AA103" i="1"/>
  <c r="AA128" i="1"/>
  <c r="AA93" i="1"/>
  <c r="AA99" i="1"/>
  <c r="AA23" i="1"/>
  <c r="AA18" i="1" s="1"/>
  <c r="AA703" i="1"/>
  <c r="AA701" i="1"/>
  <c r="AA731" i="1"/>
  <c r="AA709" i="1" s="1"/>
  <c r="AA7" i="1"/>
  <c r="AA50" i="1"/>
  <c r="AA49" i="1" s="1"/>
  <c r="AA67" i="1"/>
  <c r="AA200" i="1"/>
  <c r="AA199" i="1" s="1"/>
  <c r="AA203" i="1"/>
  <c r="Z411" i="1"/>
  <c r="Z453" i="1"/>
  <c r="Z451" i="1" s="1"/>
  <c r="Z349" i="1"/>
  <c r="Z374" i="1"/>
  <c r="Z371" i="1" s="1"/>
  <c r="Z207" i="1"/>
  <c r="Z333" i="1"/>
  <c r="Z103" i="1"/>
  <c r="Z128" i="1"/>
  <c r="Z93" i="1"/>
  <c r="Z99" i="1"/>
  <c r="Z203" i="1"/>
  <c r="Z703" i="1"/>
  <c r="Z701" i="1"/>
  <c r="Z731" i="1"/>
  <c r="Z709" i="1" s="1"/>
  <c r="Z23" i="1"/>
  <c r="Z18" i="1" s="1"/>
  <c r="Z7" i="1"/>
  <c r="Z50" i="1"/>
  <c r="Z49" i="1" s="1"/>
  <c r="Z67" i="1"/>
  <c r="Z200" i="1"/>
  <c r="Z199" i="1" s="1"/>
  <c r="Y207" i="1"/>
  <c r="Y374" i="1"/>
  <c r="Y371" i="1" s="1"/>
  <c r="Y333" i="1"/>
  <c r="Y349" i="1"/>
  <c r="Y411" i="1"/>
  <c r="Y453" i="1"/>
  <c r="Y451" i="1" s="1"/>
  <c r="Y7" i="1"/>
  <c r="Y23" i="1"/>
  <c r="Y18" i="1" s="1"/>
  <c r="Y50" i="1"/>
  <c r="Y49" i="1" s="1"/>
  <c r="Y67" i="1"/>
  <c r="Y93" i="1"/>
  <c r="Y99" i="1"/>
  <c r="Y103" i="1"/>
  <c r="Y128" i="1"/>
  <c r="Y200" i="1"/>
  <c r="Y199" i="1" s="1"/>
  <c r="Y203" i="1"/>
  <c r="Y701" i="1"/>
  <c r="Y703" i="1"/>
  <c r="Y731" i="1"/>
  <c r="Y709" i="1" s="1"/>
  <c r="X207" i="1"/>
  <c r="X374" i="1"/>
  <c r="X371" i="1" s="1"/>
  <c r="X333" i="1"/>
  <c r="X349" i="1"/>
  <c r="X411" i="1"/>
  <c r="X453" i="1"/>
  <c r="X451" i="1" s="1"/>
  <c r="X7" i="1"/>
  <c r="X23" i="1"/>
  <c r="X18" i="1" s="1"/>
  <c r="X50" i="1"/>
  <c r="X49" i="1" s="1"/>
  <c r="X67" i="1"/>
  <c r="X93" i="1"/>
  <c r="X99" i="1"/>
  <c r="X103" i="1"/>
  <c r="X128" i="1"/>
  <c r="X200" i="1"/>
  <c r="X199" i="1" s="1"/>
  <c r="X203" i="1"/>
  <c r="X701" i="1"/>
  <c r="X703" i="1"/>
  <c r="X731" i="1"/>
  <c r="X709" i="1" s="1"/>
  <c r="W207" i="1"/>
  <c r="W374" i="1"/>
  <c r="W371" i="1" s="1"/>
  <c r="W333" i="1"/>
  <c r="W349" i="1"/>
  <c r="W128" i="1"/>
  <c r="W93" i="1"/>
  <c r="W99" i="1"/>
  <c r="W103" i="1"/>
  <c r="W411" i="1"/>
  <c r="W453" i="1"/>
  <c r="W451" i="1" s="1"/>
  <c r="W7" i="1"/>
  <c r="W6" i="1" s="1"/>
  <c r="W50" i="1"/>
  <c r="W49" i="1" s="1"/>
  <c r="W67" i="1"/>
  <c r="W200" i="1"/>
  <c r="W199" i="1" s="1"/>
  <c r="W203" i="1"/>
  <c r="W701" i="1"/>
  <c r="W703" i="1"/>
  <c r="W731" i="1"/>
  <c r="W709" i="1" s="1"/>
  <c r="V207" i="1"/>
  <c r="V374" i="1"/>
  <c r="V371" i="1" s="1"/>
  <c r="V333" i="1"/>
  <c r="V349" i="1"/>
  <c r="V128" i="1"/>
  <c r="V93" i="1"/>
  <c r="V99" i="1"/>
  <c r="V103" i="1"/>
  <c r="V411" i="1"/>
  <c r="V453" i="1"/>
  <c r="V451" i="1" s="1"/>
  <c r="V7" i="1"/>
  <c r="V50" i="1"/>
  <c r="V49" i="1" s="1"/>
  <c r="V67" i="1"/>
  <c r="V200" i="1"/>
  <c r="V199" i="1" s="1"/>
  <c r="V203" i="1"/>
  <c r="V701" i="1"/>
  <c r="V703" i="1"/>
  <c r="V731" i="1"/>
  <c r="V709" i="1" s="1"/>
  <c r="U349" i="1"/>
  <c r="U374" i="1"/>
  <c r="U371" i="1" s="1"/>
  <c r="U207" i="1"/>
  <c r="U333" i="1"/>
  <c r="U411" i="1"/>
  <c r="U453" i="1"/>
  <c r="U451" i="1" s="1"/>
  <c r="U103" i="1"/>
  <c r="U93" i="1"/>
  <c r="U99" i="1"/>
  <c r="U128" i="1"/>
  <c r="U203" i="1"/>
  <c r="U23" i="1"/>
  <c r="U18" i="1" s="1"/>
  <c r="U703" i="1"/>
  <c r="U701" i="1"/>
  <c r="U731" i="1"/>
  <c r="U709" i="1" s="1"/>
  <c r="U7" i="1"/>
  <c r="U50" i="1"/>
  <c r="U49" i="1" s="1"/>
  <c r="U67" i="1"/>
  <c r="U200" i="1"/>
  <c r="U199" i="1" s="1"/>
  <c r="T349" i="1"/>
  <c r="T374" i="1"/>
  <c r="T371" i="1" s="1"/>
  <c r="T207" i="1"/>
  <c r="T333" i="1"/>
  <c r="T453" i="1"/>
  <c r="T451" i="1" s="1"/>
  <c r="T103" i="1"/>
  <c r="T128" i="1"/>
  <c r="T203" i="1"/>
  <c r="T23" i="1"/>
  <c r="T18" i="1" s="1"/>
  <c r="T703" i="1"/>
  <c r="T701" i="1"/>
  <c r="T731" i="1"/>
  <c r="T709" i="1" s="1"/>
  <c r="T7" i="1"/>
  <c r="T50" i="1"/>
  <c r="T49" i="1" s="1"/>
  <c r="T67" i="1"/>
  <c r="T200" i="1"/>
  <c r="T199" i="1" s="1"/>
  <c r="S592" i="1"/>
  <c r="S584" i="1" s="1"/>
  <c r="R592" i="1"/>
  <c r="R584" i="1" s="1"/>
  <c r="Q592" i="1"/>
  <c r="Q584" i="1" s="1"/>
  <c r="P592" i="1"/>
  <c r="P584" i="1" s="1"/>
  <c r="O592" i="1"/>
  <c r="O584" i="1" s="1"/>
  <c r="N592" i="1"/>
  <c r="N584" i="1" s="1"/>
  <c r="M592" i="1"/>
  <c r="M584" i="1" s="1"/>
  <c r="S103" i="1"/>
  <c r="R103" i="1"/>
  <c r="Q103" i="1"/>
  <c r="P103" i="1"/>
  <c r="O103" i="1"/>
  <c r="N103" i="1"/>
  <c r="M103" i="1"/>
  <c r="S67" i="1"/>
  <c r="R67" i="1"/>
  <c r="Q67" i="1"/>
  <c r="P67" i="1"/>
  <c r="O67" i="1"/>
  <c r="N67" i="1"/>
  <c r="M67" i="1"/>
  <c r="S155" i="1"/>
  <c r="R155" i="1"/>
  <c r="Q155" i="1"/>
  <c r="P155" i="1"/>
  <c r="O155" i="1"/>
  <c r="N155" i="1"/>
  <c r="M155" i="1"/>
  <c r="S473" i="1"/>
  <c r="R473" i="1"/>
  <c r="Q473" i="1"/>
  <c r="P473" i="1"/>
  <c r="O473" i="1"/>
  <c r="N473" i="1"/>
  <c r="M473" i="1"/>
  <c r="S7" i="1"/>
  <c r="S484" i="1"/>
  <c r="S506" i="1"/>
  <c r="S453" i="1"/>
  <c r="S451" i="1" s="1"/>
  <c r="S411" i="1"/>
  <c r="S23" i="1"/>
  <c r="S18" i="1" s="1"/>
  <c r="S99" i="1"/>
  <c r="S93" i="1"/>
  <c r="S128" i="1"/>
  <c r="S207" i="1"/>
  <c r="S359" i="1"/>
  <c r="S374" i="1"/>
  <c r="S371" i="1" s="1"/>
  <c r="S610" i="1"/>
  <c r="S565" i="1"/>
  <c r="S632" i="1"/>
  <c r="S12" i="1"/>
  <c r="S11" i="1" s="1"/>
  <c r="S50" i="1"/>
  <c r="S49" i="1" s="1"/>
  <c r="S200" i="1"/>
  <c r="S199" i="1" s="1"/>
  <c r="S203" i="1"/>
  <c r="S405" i="1"/>
  <c r="S407" i="1"/>
  <c r="S701" i="1"/>
  <c r="S703" i="1"/>
  <c r="S731" i="1"/>
  <c r="S709" i="1" s="1"/>
  <c r="R7" i="1"/>
  <c r="R484" i="1"/>
  <c r="R506" i="1"/>
  <c r="R453" i="1"/>
  <c r="R451" i="1" s="1"/>
  <c r="R411" i="1"/>
  <c r="R23" i="1"/>
  <c r="R18" i="1" s="1"/>
  <c r="R99" i="1"/>
  <c r="R93" i="1"/>
  <c r="R128" i="1"/>
  <c r="R207" i="1"/>
  <c r="R359" i="1"/>
  <c r="R374" i="1"/>
  <c r="R371" i="1" s="1"/>
  <c r="R610" i="1"/>
  <c r="R565" i="1"/>
  <c r="R632" i="1"/>
  <c r="R12" i="1"/>
  <c r="R11" i="1" s="1"/>
  <c r="R50" i="1"/>
  <c r="R49" i="1" s="1"/>
  <c r="R200" i="1"/>
  <c r="R199" i="1" s="1"/>
  <c r="R203" i="1"/>
  <c r="R405" i="1"/>
  <c r="R407" i="1"/>
  <c r="R701" i="1"/>
  <c r="R703" i="1"/>
  <c r="R731" i="1"/>
  <c r="R709" i="1" s="1"/>
  <c r="Q484" i="1"/>
  <c r="Q480" i="1" s="1"/>
  <c r="Q453" i="1"/>
  <c r="Q451" i="1" s="1"/>
  <c r="Q411" i="1"/>
  <c r="Q359" i="1"/>
  <c r="Q610" i="1"/>
  <c r="Q565" i="1"/>
  <c r="Q632" i="1"/>
  <c r="Q7" i="1"/>
  <c r="Q6" i="1" s="1"/>
  <c r="Q11" i="1"/>
  <c r="P484" i="1"/>
  <c r="P480" i="1" s="1"/>
  <c r="P453" i="1"/>
  <c r="P451" i="1" s="1"/>
  <c r="P411" i="1"/>
  <c r="P359" i="1"/>
  <c r="P610" i="1"/>
  <c r="P565" i="1"/>
  <c r="P632" i="1"/>
  <c r="P7" i="1"/>
  <c r="P6" i="1" s="1"/>
  <c r="P11" i="1"/>
  <c r="O7" i="1"/>
  <c r="O484" i="1"/>
  <c r="O506" i="1"/>
  <c r="O453" i="1"/>
  <c r="O451" i="1" s="1"/>
  <c r="O411" i="1"/>
  <c r="O23" i="1"/>
  <c r="O18" i="1" s="1"/>
  <c r="O99" i="1"/>
  <c r="O93" i="1"/>
  <c r="O128" i="1"/>
  <c r="O207" i="1"/>
  <c r="O359" i="1"/>
  <c r="O374" i="1"/>
  <c r="O371" i="1" s="1"/>
  <c r="O610" i="1"/>
  <c r="O565" i="1"/>
  <c r="O632" i="1"/>
  <c r="O12" i="1"/>
  <c r="O11" i="1" s="1"/>
  <c r="O50" i="1"/>
  <c r="O49" i="1" s="1"/>
  <c r="O200" i="1"/>
  <c r="O199" i="1" s="1"/>
  <c r="O203" i="1"/>
  <c r="O405" i="1"/>
  <c r="O407" i="1"/>
  <c r="O701" i="1"/>
  <c r="O703" i="1"/>
  <c r="O731" i="1"/>
  <c r="O709" i="1" s="1"/>
  <c r="N7" i="1"/>
  <c r="N484" i="1"/>
  <c r="N506" i="1"/>
  <c r="N453" i="1"/>
  <c r="N451" i="1" s="1"/>
  <c r="N411" i="1"/>
  <c r="N23" i="1"/>
  <c r="N18" i="1" s="1"/>
  <c r="N99" i="1"/>
  <c r="N93" i="1"/>
  <c r="N128" i="1"/>
  <c r="N207" i="1"/>
  <c r="N359" i="1"/>
  <c r="N374" i="1"/>
  <c r="N371" i="1" s="1"/>
  <c r="N610" i="1"/>
  <c r="N565" i="1"/>
  <c r="N632" i="1"/>
  <c r="N12" i="1"/>
  <c r="N11" i="1" s="1"/>
  <c r="N50" i="1"/>
  <c r="N49" i="1" s="1"/>
  <c r="N200" i="1"/>
  <c r="N199" i="1" s="1"/>
  <c r="N203" i="1"/>
  <c r="N405" i="1"/>
  <c r="N407" i="1"/>
  <c r="N701" i="1"/>
  <c r="N703" i="1"/>
  <c r="N731" i="1"/>
  <c r="N709" i="1" s="1"/>
  <c r="M7" i="1"/>
  <c r="M484" i="1"/>
  <c r="M506" i="1"/>
  <c r="M453" i="1"/>
  <c r="M451" i="1" s="1"/>
  <c r="M411" i="1"/>
  <c r="M23" i="1"/>
  <c r="M18" i="1" s="1"/>
  <c r="M99" i="1"/>
  <c r="M93" i="1"/>
  <c r="M128" i="1"/>
  <c r="M207" i="1"/>
  <c r="M359" i="1"/>
  <c r="M374" i="1"/>
  <c r="M371" i="1" s="1"/>
  <c r="M610" i="1"/>
  <c r="M565" i="1"/>
  <c r="M632" i="1"/>
  <c r="M12" i="1"/>
  <c r="M11" i="1" s="1"/>
  <c r="M50" i="1"/>
  <c r="M49" i="1" s="1"/>
  <c r="M200" i="1"/>
  <c r="M199" i="1" s="1"/>
  <c r="M203" i="1"/>
  <c r="M405" i="1"/>
  <c r="M407" i="1"/>
  <c r="M701" i="1"/>
  <c r="M703" i="1"/>
  <c r="M731" i="1"/>
  <c r="M709" i="1" s="1"/>
  <c r="Q731" i="1"/>
  <c r="P731" i="1"/>
  <c r="Q407" i="1"/>
  <c r="P407" i="1"/>
  <c r="Q405" i="1"/>
  <c r="P405" i="1"/>
  <c r="Q23" i="1"/>
  <c r="P23" i="1"/>
  <c r="G632" i="1"/>
  <c r="F632" i="1"/>
  <c r="E632" i="1"/>
  <c r="D632" i="1"/>
  <c r="C632" i="1"/>
  <c r="G155" i="1"/>
  <c r="G152" i="1" s="1"/>
  <c r="F155" i="1"/>
  <c r="F152" i="1" s="1"/>
  <c r="E155" i="1"/>
  <c r="E152" i="1" s="1"/>
  <c r="D155" i="1"/>
  <c r="D152" i="1" s="1"/>
  <c r="C155" i="1"/>
  <c r="C152" i="1" s="1"/>
  <c r="E565" i="1"/>
  <c r="D565" i="1"/>
  <c r="C565" i="1"/>
  <c r="E453" i="1"/>
  <c r="E473" i="1"/>
  <c r="E484" i="1"/>
  <c r="E506" i="1"/>
  <c r="D453" i="1"/>
  <c r="D473" i="1"/>
  <c r="D484" i="1"/>
  <c r="D506" i="1"/>
  <c r="C453" i="1"/>
  <c r="C473" i="1"/>
  <c r="C484" i="1"/>
  <c r="C506" i="1"/>
  <c r="G506" i="1"/>
  <c r="F506" i="1"/>
  <c r="G731" i="1"/>
  <c r="G709" i="1" s="1"/>
  <c r="F731" i="1"/>
  <c r="F709" i="1" s="1"/>
  <c r="E731" i="1"/>
  <c r="E709" i="1" s="1"/>
  <c r="D731" i="1"/>
  <c r="D709" i="1" s="1"/>
  <c r="G703" i="1"/>
  <c r="F703" i="1"/>
  <c r="E703" i="1"/>
  <c r="D703" i="1"/>
  <c r="G701" i="1"/>
  <c r="F701" i="1"/>
  <c r="F693" i="1" s="1"/>
  <c r="E701" i="1"/>
  <c r="E693" i="1" s="1"/>
  <c r="D701" i="1"/>
  <c r="G610" i="1"/>
  <c r="F610" i="1"/>
  <c r="E610" i="1"/>
  <c r="D610" i="1"/>
  <c r="G592" i="1"/>
  <c r="G584" i="1" s="1"/>
  <c r="F592" i="1"/>
  <c r="F584" i="1" s="1"/>
  <c r="E592" i="1"/>
  <c r="E584" i="1" s="1"/>
  <c r="D592" i="1"/>
  <c r="D584" i="1" s="1"/>
  <c r="C592" i="1"/>
  <c r="C584" i="1" s="1"/>
  <c r="G565" i="1"/>
  <c r="F565" i="1"/>
  <c r="G473" i="1"/>
  <c r="F473" i="1"/>
  <c r="G453" i="1"/>
  <c r="F453" i="1"/>
  <c r="G398" i="1"/>
  <c r="F398" i="1"/>
  <c r="E398" i="1"/>
  <c r="D398" i="1"/>
  <c r="G374" i="1"/>
  <c r="G371" i="1" s="1"/>
  <c r="F374" i="1"/>
  <c r="F371" i="1" s="1"/>
  <c r="E374" i="1"/>
  <c r="E371" i="1" s="1"/>
  <c r="D374" i="1"/>
  <c r="D371" i="1" s="1"/>
  <c r="G207" i="1"/>
  <c r="F207" i="1"/>
  <c r="E207" i="1"/>
  <c r="D207" i="1"/>
  <c r="G203" i="1"/>
  <c r="F203" i="1"/>
  <c r="E203" i="1"/>
  <c r="D203" i="1"/>
  <c r="C203" i="1"/>
  <c r="G128" i="1"/>
  <c r="F128" i="1"/>
  <c r="E128" i="1"/>
  <c r="D128" i="1"/>
  <c r="G103" i="1"/>
  <c r="F103" i="1"/>
  <c r="E103" i="1"/>
  <c r="D103" i="1"/>
  <c r="C103" i="1"/>
  <c r="G99" i="1"/>
  <c r="F99" i="1"/>
  <c r="E99" i="1"/>
  <c r="D99" i="1"/>
  <c r="G93" i="1"/>
  <c r="F93" i="1"/>
  <c r="E93" i="1"/>
  <c r="D93" i="1"/>
  <c r="G67" i="1"/>
  <c r="F67" i="1"/>
  <c r="E67" i="1"/>
  <c r="D67" i="1"/>
  <c r="G50" i="1"/>
  <c r="G49" i="1" s="1"/>
  <c r="F50" i="1"/>
  <c r="F49" i="1" s="1"/>
  <c r="E50" i="1"/>
  <c r="E49" i="1" s="1"/>
  <c r="D50" i="1"/>
  <c r="D49" i="1" s="1"/>
  <c r="G23" i="1"/>
  <c r="G18" i="1" s="1"/>
  <c r="F23" i="1"/>
  <c r="F18" i="1" s="1"/>
  <c r="E23" i="1"/>
  <c r="E18" i="1" s="1"/>
  <c r="D23" i="1"/>
  <c r="D18" i="1" s="1"/>
  <c r="G12" i="1"/>
  <c r="F12" i="1"/>
  <c r="E12" i="1"/>
  <c r="D12" i="1"/>
  <c r="G6" i="1"/>
  <c r="F6" i="1"/>
  <c r="E6" i="1"/>
  <c r="D6" i="1"/>
  <c r="C93" i="1"/>
  <c r="C99" i="1"/>
  <c r="C128" i="1"/>
  <c r="C207" i="1"/>
  <c r="C374" i="1"/>
  <c r="C371" i="1" s="1"/>
  <c r="C610" i="1"/>
  <c r="C23" i="1"/>
  <c r="C18" i="1" s="1"/>
  <c r="C6" i="1"/>
  <c r="C12" i="1"/>
  <c r="C50" i="1"/>
  <c r="C49" i="1" s="1"/>
  <c r="C67" i="1"/>
  <c r="C398" i="1"/>
  <c r="C701" i="1"/>
  <c r="C693" i="1" s="1"/>
  <c r="C703" i="1"/>
  <c r="C731" i="1"/>
  <c r="C709" i="1" s="1"/>
  <c r="T411" i="1"/>
  <c r="AJ5" i="1" l="1"/>
  <c r="AI5" i="1"/>
  <c r="G66" i="1"/>
  <c r="G37" i="1" s="1"/>
  <c r="F66" i="1"/>
  <c r="F37" i="1" s="1"/>
  <c r="G700" i="1"/>
  <c r="G692" i="1" s="1"/>
  <c r="AL199" i="1"/>
  <c r="AL202" i="1"/>
  <c r="AL451" i="1"/>
  <c r="AL610" i="1"/>
  <c r="AL710" i="1"/>
  <c r="X66" i="1"/>
  <c r="X37" i="1" s="1"/>
  <c r="AG480" i="1"/>
  <c r="AL42" i="1"/>
  <c r="AL43" i="1"/>
  <c r="AA66" i="1"/>
  <c r="AA37" i="1" s="1"/>
  <c r="AC410" i="1"/>
  <c r="M66" i="1"/>
  <c r="M37" i="1" s="1"/>
  <c r="O66" i="1"/>
  <c r="O37" i="1" s="1"/>
  <c r="AC199" i="1"/>
  <c r="AA700" i="1"/>
  <c r="AA692" i="1" s="1"/>
  <c r="AL359" i="1"/>
  <c r="E206" i="1"/>
  <c r="G206" i="1"/>
  <c r="E410" i="1"/>
  <c r="R700" i="1"/>
  <c r="R693" i="1" s="1"/>
  <c r="Y410" i="1"/>
  <c r="AC206" i="1"/>
  <c r="AH199" i="1"/>
  <c r="AL85" i="1"/>
  <c r="AL207" i="1"/>
  <c r="AL473" i="1"/>
  <c r="AL153" i="1"/>
  <c r="AA92" i="1"/>
  <c r="AA85" i="1" s="1"/>
  <c r="AD66" i="1"/>
  <c r="AD37" i="1" s="1"/>
  <c r="AE700" i="1"/>
  <c r="AE692" i="1" s="1"/>
  <c r="AF6" i="1"/>
  <c r="AG199" i="1"/>
  <c r="AG6" i="1"/>
  <c r="S410" i="1"/>
  <c r="X548" i="1"/>
  <c r="AC398" i="1"/>
  <c r="AE398" i="1"/>
  <c r="AG398" i="1"/>
  <c r="AK398" i="1"/>
  <c r="AB398" i="1"/>
  <c r="AD398" i="1"/>
  <c r="AF398" i="1"/>
  <c r="AH398" i="1"/>
  <c r="M398" i="1"/>
  <c r="N398" i="1"/>
  <c r="O398" i="1"/>
  <c r="R398" i="1"/>
  <c r="S398" i="1"/>
  <c r="S66" i="1"/>
  <c r="S37" i="1" s="1"/>
  <c r="F206" i="1"/>
  <c r="E66" i="1"/>
  <c r="E37" i="1" s="1"/>
  <c r="D700" i="1"/>
  <c r="D692" i="1" s="1"/>
  <c r="R92" i="1"/>
  <c r="R85" i="1" s="1"/>
  <c r="O152" i="1"/>
  <c r="U700" i="1"/>
  <c r="U692" i="1" s="1"/>
  <c r="D66" i="1"/>
  <c r="D37" i="1" s="1"/>
  <c r="S206" i="1"/>
  <c r="G693" i="1"/>
  <c r="T6" i="1"/>
  <c r="AL407" i="1"/>
  <c r="AL411" i="1"/>
  <c r="AL139" i="1"/>
  <c r="AL729" i="1"/>
  <c r="AL333" i="1"/>
  <c r="AL630" i="1"/>
  <c r="AL528" i="1"/>
  <c r="AL499" i="1"/>
  <c r="W700" i="1"/>
  <c r="W693" i="1" s="1"/>
  <c r="N410" i="1"/>
  <c r="O548" i="1"/>
  <c r="O528" i="1" s="1"/>
  <c r="R6" i="1"/>
  <c r="S700" i="1"/>
  <c r="S693" i="1" s="1"/>
  <c r="N548" i="1"/>
  <c r="N528" i="1" s="1"/>
  <c r="V410" i="1"/>
  <c r="X206" i="1"/>
  <c r="Y700" i="1"/>
  <c r="Y693" i="1" s="1"/>
  <c r="Z480" i="1"/>
  <c r="Z6" i="1"/>
  <c r="AC66" i="1"/>
  <c r="AC37" i="1" s="1"/>
  <c r="AC6" i="1"/>
  <c r="AF92" i="1"/>
  <c r="AF85" i="1" s="1"/>
  <c r="AH206" i="1"/>
  <c r="AH92" i="1"/>
  <c r="AH85" i="1" s="1"/>
  <c r="AK66" i="1"/>
  <c r="AK37" i="1" s="1"/>
  <c r="AD548" i="1"/>
  <c r="AL23" i="1"/>
  <c r="AL506" i="1"/>
  <c r="AG410" i="1"/>
  <c r="AH410" i="1"/>
  <c r="AL693" i="1"/>
  <c r="AL203" i="1"/>
  <c r="E700" i="1"/>
  <c r="E692" i="1" s="1"/>
  <c r="G410" i="1"/>
  <c r="D548" i="1"/>
  <c r="D528" i="1" s="1"/>
  <c r="M700" i="1"/>
  <c r="M692" i="1" s="1"/>
  <c r="M410" i="1"/>
  <c r="M480" i="1"/>
  <c r="M6" i="1"/>
  <c r="N66" i="1"/>
  <c r="N37" i="1" s="1"/>
  <c r="N6" i="1"/>
  <c r="O92" i="1"/>
  <c r="O85" i="1" s="1"/>
  <c r="O6" i="1"/>
  <c r="P548" i="1"/>
  <c r="R480" i="1"/>
  <c r="S6" i="1"/>
  <c r="N152" i="1"/>
  <c r="R152" i="1"/>
  <c r="T700" i="1"/>
  <c r="T693" i="1" s="1"/>
  <c r="U206" i="1"/>
  <c r="V66" i="1"/>
  <c r="V37" i="1" s="1"/>
  <c r="V23" i="1"/>
  <c r="V18" i="1" s="1"/>
  <c r="X6" i="1"/>
  <c r="Z92" i="1"/>
  <c r="Z85" i="1" s="1"/>
  <c r="Z410" i="1"/>
  <c r="AL155" i="1"/>
  <c r="AL484" i="1"/>
  <c r="AL128" i="1"/>
  <c r="AL181" i="1"/>
  <c r="F700" i="1"/>
  <c r="F692" i="1" s="1"/>
  <c r="D693" i="1"/>
  <c r="AL405" i="1"/>
  <c r="X152" i="1"/>
  <c r="AB6" i="1"/>
  <c r="AE66" i="1"/>
  <c r="AE37" i="1" s="1"/>
  <c r="AE23" i="1"/>
  <c r="AE18" i="1" s="1"/>
  <c r="AK700" i="1"/>
  <c r="AK692" i="1" s="1"/>
  <c r="AK199" i="1"/>
  <c r="AK6" i="1"/>
  <c r="V206" i="1"/>
  <c r="P410" i="1"/>
  <c r="T99" i="1"/>
  <c r="T206" i="1"/>
  <c r="Y92" i="1"/>
  <c r="Y85" i="1" s="1"/>
  <c r="AA206" i="1"/>
  <c r="T12" i="1"/>
  <c r="T11" i="1" s="1"/>
  <c r="Z548" i="1"/>
  <c r="W66" i="1"/>
  <c r="W37" i="1" s="1"/>
  <c r="Y66" i="1"/>
  <c r="Y37" i="1" s="1"/>
  <c r="AC152" i="1"/>
  <c r="AD152" i="1"/>
  <c r="AE152" i="1"/>
  <c r="AE92" i="1"/>
  <c r="AE85" i="1" s="1"/>
  <c r="AE206" i="1"/>
  <c r="AK152" i="1"/>
  <c r="AK92" i="1"/>
  <c r="AK85" i="1" s="1"/>
  <c r="AF548" i="1"/>
  <c r="AB480" i="1"/>
  <c r="AC480" i="1"/>
  <c r="AL349" i="1"/>
  <c r="E11" i="1"/>
  <c r="AL731" i="1"/>
  <c r="G11" i="1"/>
  <c r="AL200" i="1"/>
  <c r="AD410" i="1"/>
  <c r="AL12" i="1"/>
  <c r="AE410" i="1"/>
  <c r="U66" i="1"/>
  <c r="U37" i="1" s="1"/>
  <c r="U6" i="1"/>
  <c r="Y6" i="1"/>
  <c r="AL103" i="1"/>
  <c r="U92" i="1"/>
  <c r="U85" i="1" s="1"/>
  <c r="AA6" i="1"/>
  <c r="AL565" i="1"/>
  <c r="E92" i="1"/>
  <c r="E85" i="1" s="1"/>
  <c r="G92" i="1"/>
  <c r="G85" i="1" s="1"/>
  <c r="F410" i="1"/>
  <c r="N700" i="1"/>
  <c r="N693" i="1" s="1"/>
  <c r="N480" i="1"/>
  <c r="O700" i="1"/>
  <c r="O693" i="1" s="1"/>
  <c r="O480" i="1"/>
  <c r="P206" i="1"/>
  <c r="Q206" i="1"/>
  <c r="Q410" i="1"/>
  <c r="S480" i="1"/>
  <c r="M152" i="1"/>
  <c r="P152" i="1"/>
  <c r="Q152" i="1"/>
  <c r="S152" i="1"/>
  <c r="R66" i="1"/>
  <c r="R37" i="1" s="1"/>
  <c r="V700" i="1"/>
  <c r="V693" i="1" s="1"/>
  <c r="V92" i="1"/>
  <c r="V85" i="1" s="1"/>
  <c r="W23" i="1"/>
  <c r="W18" i="1" s="1"/>
  <c r="W92" i="1"/>
  <c r="W85" i="1" s="1"/>
  <c r="X700" i="1"/>
  <c r="X692" i="1" s="1"/>
  <c r="Z700" i="1"/>
  <c r="Z693" i="1" s="1"/>
  <c r="AA410" i="1"/>
  <c r="U548" i="1"/>
  <c r="AA548" i="1"/>
  <c r="W206" i="1"/>
  <c r="AA480" i="1"/>
  <c r="T152" i="1"/>
  <c r="V152" i="1"/>
  <c r="W152" i="1"/>
  <c r="Y152" i="1"/>
  <c r="AB700" i="1"/>
  <c r="AB692" i="1" s="1"/>
  <c r="AB199" i="1"/>
  <c r="AB66" i="1"/>
  <c r="AB37" i="1" s="1"/>
  <c r="AC700" i="1"/>
  <c r="AC692" i="1" s="1"/>
  <c r="AD700" i="1"/>
  <c r="AD693" i="1" s="1"/>
  <c r="AD199" i="1"/>
  <c r="AD6" i="1"/>
  <c r="AE199" i="1"/>
  <c r="AE6" i="1"/>
  <c r="AF700" i="1"/>
  <c r="AF692" i="1" s="1"/>
  <c r="AF199" i="1"/>
  <c r="AF66" i="1"/>
  <c r="AF37" i="1" s="1"/>
  <c r="AG700" i="1"/>
  <c r="AG693" i="1" s="1"/>
  <c r="AG66" i="1"/>
  <c r="AG37" i="1" s="1"/>
  <c r="AH700" i="1"/>
  <c r="AH692" i="1" s="1"/>
  <c r="AH152" i="1"/>
  <c r="AH66" i="1"/>
  <c r="AH37" i="1" s="1"/>
  <c r="AH6" i="1"/>
  <c r="AL7" i="1"/>
  <c r="AL93" i="1"/>
  <c r="AL99" i="1"/>
  <c r="AL399" i="1"/>
  <c r="AL453" i="1"/>
  <c r="AL481" i="1"/>
  <c r="AL549" i="1"/>
  <c r="AL592" i="1"/>
  <c r="AL635" i="1"/>
  <c r="AL637" i="1"/>
  <c r="AL701" i="1"/>
  <c r="AL703" i="1"/>
  <c r="AL374" i="1"/>
  <c r="C548" i="1"/>
  <c r="C528" i="1" s="1"/>
  <c r="C410" i="1"/>
  <c r="D410" i="1"/>
  <c r="M548" i="1"/>
  <c r="M528" i="1" s="1"/>
  <c r="M206" i="1"/>
  <c r="M92" i="1"/>
  <c r="M85" i="1" s="1"/>
  <c r="N206" i="1"/>
  <c r="N92" i="1"/>
  <c r="N85" i="1" s="1"/>
  <c r="O206" i="1"/>
  <c r="O410" i="1"/>
  <c r="Q548" i="1"/>
  <c r="R206" i="1"/>
  <c r="R410" i="1"/>
  <c r="S548" i="1"/>
  <c r="S528" i="1" s="1"/>
  <c r="S92" i="1"/>
  <c r="S85" i="1" s="1"/>
  <c r="R548" i="1"/>
  <c r="R528" i="1" s="1"/>
  <c r="T93" i="1"/>
  <c r="U410" i="1"/>
  <c r="W410" i="1"/>
  <c r="X92" i="1"/>
  <c r="X85" i="1" s="1"/>
  <c r="X410" i="1"/>
  <c r="Y206" i="1"/>
  <c r="Z206" i="1"/>
  <c r="T548" i="1"/>
  <c r="V548" i="1"/>
  <c r="W548" i="1"/>
  <c r="Y548" i="1"/>
  <c r="V6" i="1"/>
  <c r="T66" i="1"/>
  <c r="T37" i="1" s="1"/>
  <c r="Z66" i="1"/>
  <c r="Z37" i="1" s="1"/>
  <c r="AB92" i="1"/>
  <c r="AB85" i="1" s="1"/>
  <c r="AC92" i="1"/>
  <c r="AC85" i="1" s="1"/>
  <c r="AD92" i="1"/>
  <c r="AD85" i="1" s="1"/>
  <c r="AD206" i="1"/>
  <c r="AF410" i="1"/>
  <c r="AF152" i="1"/>
  <c r="AF206" i="1"/>
  <c r="AG152" i="1"/>
  <c r="AG92" i="1"/>
  <c r="AG85" i="1" s="1"/>
  <c r="AG206" i="1"/>
  <c r="AK206" i="1"/>
  <c r="AB548" i="1"/>
  <c r="AC548" i="1"/>
  <c r="AE548" i="1"/>
  <c r="AG548" i="1"/>
  <c r="AH548" i="1"/>
  <c r="AK548" i="1"/>
  <c r="AF480" i="1"/>
  <c r="AH480" i="1"/>
  <c r="AB411" i="1"/>
  <c r="AB410" i="1" s="1"/>
  <c r="AL632" i="1"/>
  <c r="T410" i="1"/>
  <c r="AK410" i="1"/>
  <c r="AL741" i="1"/>
  <c r="C11" i="1"/>
  <c r="C92" i="1"/>
  <c r="C85" i="1" s="1"/>
  <c r="D11" i="1"/>
  <c r="F548" i="1"/>
  <c r="F528" i="1" s="1"/>
  <c r="E548" i="1"/>
  <c r="E528" i="1" s="1"/>
  <c r="G548" i="1"/>
  <c r="G528" i="1" s="1"/>
  <c r="C700" i="1"/>
  <c r="C692" i="1" s="1"/>
  <c r="C66" i="1"/>
  <c r="C37" i="1" s="1"/>
  <c r="C206" i="1"/>
  <c r="F11" i="1"/>
  <c r="D92" i="1"/>
  <c r="D85" i="1" s="1"/>
  <c r="F92" i="1"/>
  <c r="F85" i="1" s="1"/>
  <c r="D206" i="1"/>
  <c r="AL740" i="1"/>
  <c r="AL37" i="1"/>
  <c r="AL50" i="1"/>
  <c r="AL6" i="1"/>
  <c r="U480" i="1"/>
  <c r="W480" i="1"/>
  <c r="Y480" i="1"/>
  <c r="AD480" i="1"/>
  <c r="AL692" i="1"/>
  <c r="AL49" i="1"/>
  <c r="AK480" i="1"/>
  <c r="V480" i="1"/>
  <c r="T480" i="1"/>
  <c r="X480" i="1"/>
  <c r="AE480" i="1"/>
  <c r="AB152" i="1"/>
  <c r="AB206" i="1"/>
  <c r="AL700" i="1" l="1"/>
  <c r="W692" i="1"/>
  <c r="AH528" i="1"/>
  <c r="AE528" i="1"/>
  <c r="AB528" i="1"/>
  <c r="W528" i="1"/>
  <c r="T528" i="1"/>
  <c r="U528" i="1"/>
  <c r="AF528" i="1"/>
  <c r="Z528" i="1"/>
  <c r="AD528" i="1"/>
  <c r="X528" i="1"/>
  <c r="AK528" i="1"/>
  <c r="AG528" i="1"/>
  <c r="AC528" i="1"/>
  <c r="Y528" i="1"/>
  <c r="V528" i="1"/>
  <c r="AA528" i="1"/>
  <c r="T692" i="1"/>
  <c r="AA693" i="1"/>
  <c r="R692" i="1"/>
  <c r="AL584" i="1"/>
  <c r="AL398" i="1"/>
  <c r="AH693" i="1"/>
  <c r="AD692" i="1"/>
  <c r="T92" i="1"/>
  <c r="T85" i="1" s="1"/>
  <c r="AL67" i="1"/>
  <c r="Y692" i="1"/>
  <c r="U693" i="1"/>
  <c r="AE693" i="1"/>
  <c r="AL11" i="1"/>
  <c r="Y5" i="1"/>
  <c r="S692" i="1"/>
  <c r="AL480" i="1"/>
  <c r="AL709" i="1"/>
  <c r="V692" i="1"/>
  <c r="AL92" i="1"/>
  <c r="X693" i="1"/>
  <c r="AL66" i="1"/>
  <c r="AG5" i="1"/>
  <c r="AA5" i="1"/>
  <c r="N5" i="1"/>
  <c r="AG692" i="1"/>
  <c r="AL152" i="1"/>
  <c r="O5" i="1"/>
  <c r="O692" i="1"/>
  <c r="M693" i="1"/>
  <c r="AK693" i="1"/>
  <c r="E5" i="1"/>
  <c r="P5" i="1"/>
  <c r="AL18" i="1"/>
  <c r="S5" i="1"/>
  <c r="U5" i="1"/>
  <c r="C5" i="1"/>
  <c r="N692" i="1"/>
  <c r="Z692" i="1"/>
  <c r="AB693" i="1"/>
  <c r="AC5" i="1"/>
  <c r="Q5" i="1"/>
  <c r="R5" i="1"/>
  <c r="Z5" i="1"/>
  <c r="M5" i="1"/>
  <c r="AF5" i="1"/>
  <c r="AH5" i="1"/>
  <c r="D5" i="1"/>
  <c r="AE5" i="1"/>
  <c r="AK5" i="1"/>
  <c r="W5" i="1"/>
  <c r="F5" i="1"/>
  <c r="G5" i="1"/>
  <c r="X5" i="1"/>
  <c r="AC693" i="1"/>
  <c r="AF693" i="1"/>
  <c r="AD5" i="1"/>
  <c r="AB5" i="1"/>
  <c r="V5" i="1"/>
  <c r="AL206" i="1"/>
  <c r="AL548" i="1"/>
  <c r="AL410" i="1"/>
  <c r="T5" i="1" l="1"/>
  <c r="AL5" i="1"/>
</calcChain>
</file>

<file path=xl/sharedStrings.xml><?xml version="1.0" encoding="utf-8"?>
<sst xmlns="http://schemas.openxmlformats.org/spreadsheetml/2006/main" count="1290" uniqueCount="381">
  <si>
    <t xml:space="preserve"> </t>
  </si>
  <si>
    <t>Nazwa działu, rozdziału, paragrafu</t>
  </si>
  <si>
    <t>w tym:</t>
  </si>
  <si>
    <t>zadania zlecone - dotacje</t>
  </si>
  <si>
    <t>Dodatkowe wynagrodzenie roczne</t>
  </si>
  <si>
    <t>Podróże służbowe krajowe</t>
  </si>
  <si>
    <t>Energia</t>
  </si>
  <si>
    <t>Różne opłaty i składki</t>
  </si>
  <si>
    <t>Składki na Fundusz Pracy</t>
  </si>
  <si>
    <t>Odpisy na FŚS</t>
  </si>
  <si>
    <t>Pozostała działalność</t>
  </si>
  <si>
    <t>Drogi publiczne powiatowe</t>
  </si>
  <si>
    <t>Świadczenia społeczne</t>
  </si>
  <si>
    <t>Szpitale ogólne</t>
  </si>
  <si>
    <t>Domy pomocy społecznej</t>
  </si>
  <si>
    <t>Powiatowe centra pomocy rodzinie</t>
  </si>
  <si>
    <t>Szkolne schroniska młodzieżowe</t>
  </si>
  <si>
    <t>Starostwa powiatowe</t>
  </si>
  <si>
    <t>Pozostałe należności funkcjonariuszy</t>
  </si>
  <si>
    <t>Dokształcanie i doskonalenie zawodowe nauczycieli</t>
  </si>
  <si>
    <t>Biblioteki</t>
  </si>
  <si>
    <t>zadania własne –    środki własne</t>
  </si>
  <si>
    <t>Zwiększ</t>
  </si>
  <si>
    <t>Zmniejsz</t>
  </si>
  <si>
    <t>Pomoce naukowe</t>
  </si>
  <si>
    <t>010 Rolnictwo i łowiectwo</t>
  </si>
  <si>
    <t>Wynagrodzenia osobowe</t>
  </si>
  <si>
    <t>Zakup materiałów</t>
  </si>
  <si>
    <t>Usługi pozostałe</t>
  </si>
  <si>
    <t>Usługi remontowe</t>
  </si>
  <si>
    <t>Odpis na FŚS</t>
  </si>
  <si>
    <t>Ubezpieczenia społeczne</t>
  </si>
  <si>
    <t>Podatek od nieruchomości</t>
  </si>
  <si>
    <t>020 Leśnictwo</t>
  </si>
  <si>
    <t>600 Transport i łączność</t>
  </si>
  <si>
    <t>700 Gospodarka mieszkaniowa</t>
  </si>
  <si>
    <t>710 Działalność usługowa</t>
  </si>
  <si>
    <t>Powiatowy inspektorat nadzoru budowlanego</t>
  </si>
  <si>
    <t>750 Administracja publiczna</t>
  </si>
  <si>
    <t>Urzędy wojewódzkie</t>
  </si>
  <si>
    <t>Rady powiatów</t>
  </si>
  <si>
    <t>754 Bezpieczeństwo publiczne i ochrona przeciwpożarowa</t>
  </si>
  <si>
    <t>Komendy powiatowe Państwowej Straży Pożarnej</t>
  </si>
  <si>
    <t>Rezerwy celowe i ogólne</t>
  </si>
  <si>
    <t>801 Oświata i wychowanie</t>
  </si>
  <si>
    <t>Zakupy materiałów</t>
  </si>
  <si>
    <t>Wynagrodzenie osobowe</t>
  </si>
  <si>
    <t>Podróze służbowe krajowe</t>
  </si>
  <si>
    <t>Wydatki inwestycyjne</t>
  </si>
  <si>
    <t>Uposażenie funkcjonariuszy</t>
  </si>
  <si>
    <t>Nagrody roczne funkcjonariuszy</t>
  </si>
  <si>
    <t>851 Ochrona zdrowia</t>
  </si>
  <si>
    <t>85321</t>
  </si>
  <si>
    <t>85333</t>
  </si>
  <si>
    <t>Powiatowy Urząd Pracy</t>
  </si>
  <si>
    <t>854 Edukacyjna opieka wychowawcza</t>
  </si>
  <si>
    <t>85403</t>
  </si>
  <si>
    <t>Ośrodki szkolno-wychowawcze</t>
  </si>
  <si>
    <t>85410</t>
  </si>
  <si>
    <t>Internaty i bursy</t>
  </si>
  <si>
    <t>85417</t>
  </si>
  <si>
    <t>926 Kultura fizyczna i sport</t>
  </si>
  <si>
    <t>92695</t>
  </si>
  <si>
    <t>02002</t>
  </si>
  <si>
    <t>Nadzór nad gospodarką leśną</t>
  </si>
  <si>
    <t>Pozostałe usługi</t>
  </si>
  <si>
    <t>80102</t>
  </si>
  <si>
    <t>Szkoły podstawowe specjalne</t>
  </si>
  <si>
    <t>80120</t>
  </si>
  <si>
    <t>80195</t>
  </si>
  <si>
    <t>85406</t>
  </si>
  <si>
    <t>Poradnie psychologiczno-pedagogiczne</t>
  </si>
  <si>
    <t>921 Kultura i ochrona dziedzictwa kulturowego</t>
  </si>
  <si>
    <t>92116</t>
  </si>
  <si>
    <t>92195</t>
  </si>
  <si>
    <t>Zakup środków żywności</t>
  </si>
  <si>
    <t>Stypendia różne</t>
  </si>
  <si>
    <t>Wpłaty na PFRON</t>
  </si>
  <si>
    <t>Zakupy materiałów i wyposażenia</t>
  </si>
  <si>
    <t>Zakup pomocy naukowych</t>
  </si>
  <si>
    <t>Zakup usług pozostałych</t>
  </si>
  <si>
    <t>Składki na ubezpieczenie zdrowotne</t>
  </si>
  <si>
    <t>Zakup leków</t>
  </si>
  <si>
    <t>Zakup materiałów i wyposażenia</t>
  </si>
  <si>
    <t>Zakup usług remontowych</t>
  </si>
  <si>
    <t>Dodatrkowe wynagrodzenie roczne</t>
  </si>
  <si>
    <t>Budżet       potrzeb</t>
  </si>
  <si>
    <t>Żywienie</t>
  </si>
  <si>
    <t>85156</t>
  </si>
  <si>
    <t>zadania zlecone-dotacje</t>
  </si>
  <si>
    <t>Pozostała dzialalność</t>
  </si>
  <si>
    <t>Opłaty na rzecz budżetu państwa</t>
  </si>
  <si>
    <t>Dotacje celowe przekazane gminie na zadania bieżące realizowane na podstawie porozumień między jst</t>
  </si>
  <si>
    <t>Zakupy inwestycyjne</t>
  </si>
  <si>
    <t>Dotacje celowe przekazane gminie na realizację zadań bieżących na podstawie zawartego porozumienia</t>
  </si>
  <si>
    <t>85195</t>
  </si>
  <si>
    <t>Pozostałe podatki na rzecz budżetów jst</t>
  </si>
  <si>
    <t>757 Obsługa długu publicznego</t>
  </si>
  <si>
    <t>75702</t>
  </si>
  <si>
    <t>Obsługa kredytów i pożyczek jst</t>
  </si>
  <si>
    <t>60014</t>
  </si>
  <si>
    <t>70005</t>
  </si>
  <si>
    <t>71015</t>
  </si>
  <si>
    <t>75011</t>
  </si>
  <si>
    <t>75019</t>
  </si>
  <si>
    <t>75020</t>
  </si>
  <si>
    <t>75045</t>
  </si>
  <si>
    <t>75411</t>
  </si>
  <si>
    <t>75818</t>
  </si>
  <si>
    <t>środki własne</t>
  </si>
  <si>
    <t>1</t>
  </si>
  <si>
    <t>Rozdz  §</t>
  </si>
  <si>
    <t>zadania własne i powierzone-                 dotacje</t>
  </si>
  <si>
    <t>80146</t>
  </si>
  <si>
    <t>4300</t>
  </si>
  <si>
    <t>4020</t>
  </si>
  <si>
    <t>Wynagrodzenia prac. służby cywilnej</t>
  </si>
  <si>
    <t>4430</t>
  </si>
  <si>
    <t>4410</t>
  </si>
  <si>
    <t>4210</t>
  </si>
  <si>
    <t>4270</t>
  </si>
  <si>
    <t xml:space="preserve"> WYDATKI OGÓŁEM W DZIAŁACH POWIATU RADOMSZCZAŃSKIEGO</t>
  </si>
  <si>
    <t>01095</t>
  </si>
  <si>
    <t>3020</t>
  </si>
  <si>
    <t>6060</t>
  </si>
  <si>
    <t>6050</t>
  </si>
  <si>
    <t>Gospodarka gruntami i nieruchom.</t>
  </si>
  <si>
    <t>zmniejsz.</t>
  </si>
  <si>
    <t>zwiększ.</t>
  </si>
  <si>
    <t>4040</t>
  </si>
  <si>
    <t>4110</t>
  </si>
  <si>
    <t>4440</t>
  </si>
  <si>
    <t>4510</t>
  </si>
  <si>
    <t>4240</t>
  </si>
  <si>
    <t>852 Pomoc społeczna</t>
  </si>
  <si>
    <t>85202</t>
  </si>
  <si>
    <t>85218</t>
  </si>
  <si>
    <t>85220</t>
  </si>
  <si>
    <t>Jednostki specjalistycznego poradnictwa, ośrodki interwencji kryzysowej</t>
  </si>
  <si>
    <t>853 Pozostałe zadania w zakresie polityki społecznej</t>
  </si>
  <si>
    <t>Zespoły ds.. Orzekania o Stopniu Niepełnosprawności</t>
  </si>
  <si>
    <t>3110</t>
  </si>
  <si>
    <t>4010</t>
  </si>
  <si>
    <t>4120</t>
  </si>
  <si>
    <t>4280</t>
  </si>
  <si>
    <t>Zakup usług zdrowotnych</t>
  </si>
  <si>
    <t>Zmniejsz.</t>
  </si>
  <si>
    <t>Zwiększ.</t>
  </si>
  <si>
    <t>Różne wydatki na rzecz osób fiz.</t>
  </si>
  <si>
    <t>85111</t>
  </si>
  <si>
    <t>4480</t>
  </si>
  <si>
    <t>85324</t>
  </si>
  <si>
    <t>PFRON</t>
  </si>
  <si>
    <t>80134</t>
  </si>
  <si>
    <t>Szkoły zawodowe specjalne</t>
  </si>
  <si>
    <t>80140</t>
  </si>
  <si>
    <t>Centra kształcenia ustawicznego i praktycznego</t>
  </si>
  <si>
    <t>4260</t>
  </si>
  <si>
    <t>2320</t>
  </si>
  <si>
    <t>Zmniej.</t>
  </si>
  <si>
    <t>4170</t>
  </si>
  <si>
    <t>Wynagrodzenia bezosobowe</t>
  </si>
  <si>
    <t>Usługi zdrowotne</t>
  </si>
  <si>
    <t>3070</t>
  </si>
  <si>
    <t>4180</t>
  </si>
  <si>
    <t>4520</t>
  </si>
  <si>
    <t>Równoważniki pieniężne i ekwiwalenty dla żołnierzy i funkcjonariuszy</t>
  </si>
  <si>
    <t>Opłaty na rzecz budżetów jst</t>
  </si>
  <si>
    <t>Plan 2005</t>
  </si>
  <si>
    <t>4610</t>
  </si>
  <si>
    <t>Koszty postępowania sądowego</t>
  </si>
  <si>
    <t>85412</t>
  </si>
  <si>
    <t>Kolonie i obozy oraz inne formy wypoczynku dzieci i młodzieży szkolnej</t>
  </si>
  <si>
    <t>4500</t>
  </si>
  <si>
    <t>Składki ZUS</t>
  </si>
  <si>
    <t>Zakup mat. i wyposażenia</t>
  </si>
  <si>
    <t>4140</t>
  </si>
  <si>
    <t>Wpłata na PFRON</t>
  </si>
  <si>
    <t>4360</t>
  </si>
  <si>
    <t>4700</t>
  </si>
  <si>
    <t>4390</t>
  </si>
  <si>
    <t>Składki Fundusz Pracy</t>
  </si>
  <si>
    <t>Odpis FŚS</t>
  </si>
  <si>
    <t>Składki na ubezp. zdrowotne</t>
  </si>
  <si>
    <t>Wynagr. osobowe członków korpusu służby cywilnej</t>
  </si>
  <si>
    <t>Zakup usług obejmujących wykonanie ekspertyz, analiz i opinii</t>
  </si>
  <si>
    <t>75405</t>
  </si>
  <si>
    <t>Komendy powiatowe Policji</t>
  </si>
  <si>
    <t>4380</t>
  </si>
  <si>
    <t>Zakup usług obejmujących tłumaczenia</t>
  </si>
  <si>
    <t>85401</t>
  </si>
  <si>
    <t>Świetlice szkolne</t>
  </si>
  <si>
    <t>4220</t>
  </si>
  <si>
    <t>Zakup żywności</t>
  </si>
  <si>
    <t>Szkolenia pracowników</t>
  </si>
  <si>
    <t>85311</t>
  </si>
  <si>
    <t>2580</t>
  </si>
  <si>
    <t>Rehabilitacja zawodowa i społeczna osób niepełnosprawnych</t>
  </si>
  <si>
    <t>Dotacja podmiotowa z budżetu dla jednostek nie zaliczanych do sektora finansów publicznych</t>
  </si>
  <si>
    <t>85446</t>
  </si>
  <si>
    <t>Doskonalenie zawodowe nauczycieli</t>
  </si>
  <si>
    <t>75421</t>
  </si>
  <si>
    <t>Zarządzanie kryzysowe</t>
  </si>
  <si>
    <t>85495</t>
  </si>
  <si>
    <t>Plan 2008</t>
  </si>
  <si>
    <t>Plan po zmianie</t>
  </si>
  <si>
    <t>% realizacji planu</t>
  </si>
  <si>
    <t>75075</t>
  </si>
  <si>
    <t>Promocja jst</t>
  </si>
  <si>
    <t>71095</t>
  </si>
  <si>
    <t>Pozostała działalnośc</t>
  </si>
  <si>
    <t xml:space="preserve">4170 </t>
  </si>
  <si>
    <t>Kwalifikacja wojskowa</t>
  </si>
  <si>
    <t>4230</t>
  </si>
  <si>
    <t>8110</t>
  </si>
  <si>
    <t>Odsetki od samorządowych papierów wartościowych lub zaciągniętych przez jst kredytów i pożyczek</t>
  </si>
  <si>
    <t>4211</t>
  </si>
  <si>
    <t>4301</t>
  </si>
  <si>
    <t>2360</t>
  </si>
  <si>
    <t>4017</t>
  </si>
  <si>
    <t>4117</t>
  </si>
  <si>
    <t>4127</t>
  </si>
  <si>
    <t>4780</t>
  </si>
  <si>
    <t>Składki na Fundusz Emerytur Pomostowych</t>
  </si>
  <si>
    <t>85395</t>
  </si>
  <si>
    <t>Pozostała działaność</t>
  </si>
  <si>
    <t>900 Gospodarka komunalna i ochrona środowiska</t>
  </si>
  <si>
    <t>90019</t>
  </si>
  <si>
    <t>Wpływy i wydatki związane z gromadzeniem środków z kar i opłat za korzystanie ze środowiska</t>
  </si>
  <si>
    <t>WYDATKI wg grup paragrafów</t>
  </si>
  <si>
    <t>Wydatki bieżące
w tym:</t>
  </si>
  <si>
    <t>wydatki jednostek budżetowych</t>
  </si>
  <si>
    <t>wynagrodzenia i składki od nich naliczane</t>
  </si>
  <si>
    <t>świadczenia na rzecz osób fizycznych</t>
  </si>
  <si>
    <t>wypłaty z tytułu poręczeń i gwarancji</t>
  </si>
  <si>
    <t>obsługa długu</t>
  </si>
  <si>
    <t>Wydatki majątkowe</t>
  </si>
  <si>
    <t>w tym inwestycje i zakupy inwestycyjne</t>
  </si>
  <si>
    <t>na programy i projekty finansowane z udziałem środków, o których mowa w art. 5 ust. 1 pkt 2 i 3</t>
  </si>
  <si>
    <t>wydatki na programy finansowane z udziałem środków, o których mowa w art. 5 ust. 1 pkt 2 i 3</t>
  </si>
  <si>
    <t>4590</t>
  </si>
  <si>
    <t>Kary i odszkodowania na rzecz os. fiz.</t>
  </si>
  <si>
    <t>4600</t>
  </si>
  <si>
    <t>Kary i odszkodowania na rzecz os. pr.</t>
  </si>
  <si>
    <t>60095</t>
  </si>
  <si>
    <t>4111</t>
  </si>
  <si>
    <t>4121</t>
  </si>
  <si>
    <t>4550</t>
  </si>
  <si>
    <t>Szkolenia członków korpusu sł. cyw.</t>
  </si>
  <si>
    <t>6170</t>
  </si>
  <si>
    <t>2540</t>
  </si>
  <si>
    <t>Dotacja podmiotowa z budżetu dla niepubl. jednostki systemu oświaty</t>
  </si>
  <si>
    <t>4431</t>
  </si>
  <si>
    <t>3251</t>
  </si>
  <si>
    <t>4171</t>
  </si>
  <si>
    <t>4951</t>
  </si>
  <si>
    <t>92601</t>
  </si>
  <si>
    <t>92605</t>
  </si>
  <si>
    <t>3040</t>
  </si>
  <si>
    <t>Różnice kursowe</t>
  </si>
  <si>
    <t>Obiekty sportowe</t>
  </si>
  <si>
    <t>Zadania w zakresie kultury fizycznej</t>
  </si>
  <si>
    <t>Nagrody niezaliczone do wynagrodzeń</t>
  </si>
  <si>
    <t>Dotacje celowe z budżetu jst na finansowanie lub dofinansowanie zadań zleconych do realizacji organizacjom pożytku publicznego</t>
  </si>
  <si>
    <t>Ekspertyzy, analizy i opinie</t>
  </si>
  <si>
    <t>Pozostałe podatki na rzecz budżetu jst</t>
  </si>
  <si>
    <t>4420</t>
  </si>
  <si>
    <t>85404</t>
  </si>
  <si>
    <t>Wczesne wspomaganie rozwoju dziecka</t>
  </si>
  <si>
    <t>dotacje na zadania bieżące</t>
  </si>
  <si>
    <t>Ekspertyzy, analizy, opinie</t>
  </si>
  <si>
    <t>630 Turystyka</t>
  </si>
  <si>
    <t>63095</t>
  </si>
  <si>
    <t>2910</t>
  </si>
  <si>
    <t>4190</t>
  </si>
  <si>
    <t>Nagrody konkursowe</t>
  </si>
  <si>
    <t>Podróze służbowe zagraniczne</t>
  </si>
  <si>
    <t>Opłaty z tyt. zakupu usług telekom.</t>
  </si>
  <si>
    <t>85205</t>
  </si>
  <si>
    <t>Zadania w zakresie przeciwdziałania przemocy w rodzinie</t>
  </si>
  <si>
    <t>wydatki związane z realizacją ich statutowych zadań</t>
  </si>
  <si>
    <t>4530</t>
  </si>
  <si>
    <t>75515</t>
  </si>
  <si>
    <t>4177</t>
  </si>
  <si>
    <t>4307</t>
  </si>
  <si>
    <t>4417</t>
  </si>
  <si>
    <t>4437</t>
  </si>
  <si>
    <t>6610</t>
  </si>
  <si>
    <t>Podatek od towarów i usług</t>
  </si>
  <si>
    <t>Wpłaty jednostek na państwowy fundusz celowy na zadania inwestycyjne</t>
  </si>
  <si>
    <t>Nieodpłatna pomoc prawna</t>
  </si>
  <si>
    <t>758 Różne rozliczenia</t>
  </si>
  <si>
    <t>Dotacje celowe przekazane do powiatu na zadania bieżące realizowane na podst. porozumień między jst</t>
  </si>
  <si>
    <t>Dotacja celowa na pomoc finansową udzielaną między jst</t>
  </si>
  <si>
    <t>Dotacje celowe przekazane gminie na inwestycje i zakupy inwestycyjne realizowane na podst. porozumień między jst</t>
  </si>
  <si>
    <t>Tłumaczenia</t>
  </si>
  <si>
    <t>6800</t>
  </si>
  <si>
    <t>Rezerwy na inwestycje</t>
  </si>
  <si>
    <t>855 Rodzina</t>
  </si>
  <si>
    <t>85508</t>
  </si>
  <si>
    <t>Rodziny zastępcze</t>
  </si>
  <si>
    <t>3119</t>
  </si>
  <si>
    <t>85510</t>
  </si>
  <si>
    <t>Placówki opiekuńczo-wychowawcze</t>
  </si>
  <si>
    <t>85595</t>
  </si>
  <si>
    <t>755 Wymiar sprawiedliwości</t>
  </si>
  <si>
    <t>Wydatki osobowe niezal. do wynagr.</t>
  </si>
  <si>
    <t>Wydatki osob. niezalicz.do uposażeń</t>
  </si>
  <si>
    <t xml:space="preserve">Szkolenia pracowników </t>
  </si>
  <si>
    <t>Skaładki na Fundusz Pracy</t>
  </si>
  <si>
    <t>Składki na ZUS</t>
  </si>
  <si>
    <t xml:space="preserve">Podróże służbowe krajowe </t>
  </si>
  <si>
    <t>4400</t>
  </si>
  <si>
    <t>Opłaty za administrowanie i czynsze</t>
  </si>
  <si>
    <t>2909</t>
  </si>
  <si>
    <t>Wpłaty gmin i powiatów na rzecz innych jst oraz ich związków</t>
  </si>
  <si>
    <t>6659</t>
  </si>
  <si>
    <t>752 Obrona narodowa</t>
  </si>
  <si>
    <t>75295</t>
  </si>
  <si>
    <t>75414</t>
  </si>
  <si>
    <t>Obrona cywilna</t>
  </si>
  <si>
    <t>75495</t>
  </si>
  <si>
    <t>80115</t>
  </si>
  <si>
    <t>Technika</t>
  </si>
  <si>
    <t>3247</t>
  </si>
  <si>
    <t>3249</t>
  </si>
  <si>
    <t>Stypendia dla uczniów</t>
  </si>
  <si>
    <t>4019</t>
  </si>
  <si>
    <t>4119</t>
  </si>
  <si>
    <t>4129</t>
  </si>
  <si>
    <t>4217</t>
  </si>
  <si>
    <t>4219</t>
  </si>
  <si>
    <t>4309</t>
  </si>
  <si>
    <t>4707</t>
  </si>
  <si>
    <t>4709</t>
  </si>
  <si>
    <t>6067</t>
  </si>
  <si>
    <t>6069</t>
  </si>
  <si>
    <t>80116</t>
  </si>
  <si>
    <t>Szkoły policealne</t>
  </si>
  <si>
    <t>80117</t>
  </si>
  <si>
    <t>BranżPowe szkoły I i II stopnia</t>
  </si>
  <si>
    <t>2310</t>
  </si>
  <si>
    <t>Licea ogólnokształcące</t>
  </si>
  <si>
    <t>80152</t>
  </si>
  <si>
    <t>Realizacja zadań wymagających specjalnej organizacji nauki i pracy</t>
  </si>
  <si>
    <t>80153</t>
  </si>
  <si>
    <t>Zapewnienie uczniom prawa do bezpłatnych podręczników, materiałów edukacyjnych i szkoleniowych</t>
  </si>
  <si>
    <t>4411</t>
  </si>
  <si>
    <t>85504</t>
  </si>
  <si>
    <t>Wspieranie rodziny</t>
  </si>
  <si>
    <t>4330</t>
  </si>
  <si>
    <t>Zakup usług przez jst od innych jst</t>
  </si>
  <si>
    <t>-</t>
  </si>
  <si>
    <t>Fundusz Pracy</t>
  </si>
  <si>
    <t>4247</t>
  </si>
  <si>
    <t>4249</t>
  </si>
  <si>
    <t>4419</t>
  </si>
  <si>
    <t>4361</t>
  </si>
  <si>
    <t xml:space="preserve">4240 </t>
  </si>
  <si>
    <t xml:space="preserve">WYKONANIE WYDATKÓW BUDŻETU POWIATU RADOMSZCZAŃSKIEGO ZA OKRES 01.01.-31.12.2020 r. </t>
  </si>
  <si>
    <t>Wykonanie na 31.12.2020 r.</t>
  </si>
  <si>
    <t>050 Rybołówstwo i rybactwo</t>
  </si>
  <si>
    <t>05095</t>
  </si>
  <si>
    <t>60004</t>
  </si>
  <si>
    <t>Lokalny transport zbiorowy</t>
  </si>
  <si>
    <t>60018</t>
  </si>
  <si>
    <t>Działalność Funduszu Dróg Samorządowych</t>
  </si>
  <si>
    <t>Zwrot dotacji wykorzystanych niezgodnie z przeznaczeniem lub pobranych w nadmiernej wysokości</t>
  </si>
  <si>
    <t>2800</t>
  </si>
  <si>
    <t>6220</t>
  </si>
  <si>
    <t>Dotacje celowe z budżetu na finansowanie lub dofinansowanie kosztów realizacji inwestycji i zakupów inwestycyjnych innych jednostek sektora finansów fublicznych</t>
  </si>
  <si>
    <t>Dotacja celowa dla pozostałych jednostek sektora finansów publicznych</t>
  </si>
  <si>
    <t>85141</t>
  </si>
  <si>
    <t>Ratownictwo medyczne</t>
  </si>
  <si>
    <t>4787</t>
  </si>
  <si>
    <t>4789</t>
  </si>
  <si>
    <t>85334</t>
  </si>
  <si>
    <t>Pomoc dla repatriantów</t>
  </si>
  <si>
    <t>4047</t>
  </si>
  <si>
    <t>2590</t>
  </si>
  <si>
    <t>Dotacja podmiotowa z budżetu dla publicznej jednostki systemu oświaty prowadzonej przez osobę prawną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</si>
</sst>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indexed="17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family val="1"/>
      <charset val="238"/>
    </font>
    <font>
      <b/>
      <sz val="12"/>
      <color indexed="17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"/>
      <charset val="238"/>
    </font>
    <font>
      <sz val="12"/>
      <color indexed="10"/>
      <name val="Times New Roman CE"/>
      <family val="1"/>
      <charset val="238"/>
    </font>
    <font>
      <sz val="12"/>
      <color indexed="1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12"/>
      <color indexed="10"/>
      <name val="Times New Roman CE"/>
      <family val="1"/>
      <charset val="238"/>
    </font>
    <font>
      <b/>
      <i/>
      <sz val="12"/>
      <color indexed="17"/>
      <name val="Times New Roman CE"/>
      <family val="1"/>
      <charset val="238"/>
    </font>
    <font>
      <sz val="12"/>
      <color indexed="48"/>
      <name val="Times New Roman CE"/>
      <family val="1"/>
      <charset val="238"/>
    </font>
    <font>
      <sz val="12"/>
      <color indexed="48"/>
      <name val="Times New Roman"/>
      <charset val="238"/>
    </font>
    <font>
      <sz val="12"/>
      <color indexed="48"/>
      <name val="Times New Roman CE"/>
      <charset val="238"/>
    </font>
    <font>
      <b/>
      <sz val="12"/>
      <name val="Times New Roman"/>
      <charset val="238"/>
    </font>
    <font>
      <sz val="12"/>
      <name val="Times New Roman"/>
      <family val="1"/>
      <charset val="238"/>
    </font>
    <font>
      <sz val="12"/>
      <color indexed="48"/>
      <name val="Times New Roman"/>
      <family val="1"/>
      <charset val="238"/>
    </font>
    <font>
      <b/>
      <sz val="16"/>
      <name val="Times New Roman CE"/>
      <family val="1"/>
      <charset val="238"/>
    </font>
    <font>
      <sz val="12"/>
      <color indexed="10"/>
      <name val="Times New Roman CE"/>
      <charset val="238"/>
    </font>
    <font>
      <b/>
      <sz val="14"/>
      <name val="Times New Roman CE"/>
      <charset val="238"/>
    </font>
    <font>
      <sz val="12"/>
      <color theme="1"/>
      <name val="Times New Roman CE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0" borderId="0" xfId="0" applyBorder="1" applyAlignment="1"/>
    <xf numFmtId="0" fontId="0" fillId="0" borderId="1" xfId="0" applyBorder="1" applyAlignment="1"/>
    <xf numFmtId="0" fontId="2" fillId="0" borderId="0" xfId="0" applyFont="1" applyBorder="1" applyAlignment="1"/>
    <xf numFmtId="0" fontId="2" fillId="0" borderId="1" xfId="0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5" fillId="0" borderId="0" xfId="0" applyFont="1" applyBorder="1" applyAlignment="1"/>
    <xf numFmtId="0" fontId="5" fillId="0" borderId="1" xfId="0" applyFont="1" applyBorder="1" applyAlignment="1"/>
    <xf numFmtId="0" fontId="6" fillId="0" borderId="0" xfId="0" applyFont="1" applyBorder="1" applyAlignment="1"/>
    <xf numFmtId="49" fontId="4" fillId="0" borderId="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right" wrapText="1"/>
    </xf>
    <xf numFmtId="0" fontId="13" fillId="0" borderId="0" xfId="0" applyFont="1" applyBorder="1" applyAlignment="1"/>
    <xf numFmtId="0" fontId="8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3" fontId="7" fillId="0" borderId="0" xfId="0" applyNumberFormat="1" applyFont="1" applyBorder="1" applyAlignment="1">
      <alignment horizontal="right" wrapText="1"/>
    </xf>
    <xf numFmtId="49" fontId="20" fillId="0" borderId="4" xfId="0" applyNumberFormat="1" applyFont="1" applyBorder="1" applyAlignment="1">
      <alignment horizontal="center" wrapText="1"/>
    </xf>
    <xf numFmtId="3" fontId="22" fillId="0" borderId="0" xfId="0" applyNumberFormat="1" applyFont="1" applyBorder="1" applyAlignment="1">
      <alignment horizontal="right" wrapText="1"/>
    </xf>
    <xf numFmtId="3" fontId="13" fillId="0" borderId="0" xfId="0" applyNumberFormat="1" applyFont="1" applyBorder="1" applyAlignment="1">
      <alignment horizontal="right" wrapText="1"/>
    </xf>
    <xf numFmtId="3" fontId="13" fillId="0" borderId="0" xfId="0" applyNumberFormat="1" applyFont="1" applyFill="1" applyBorder="1" applyAlignment="1">
      <alignment horizontal="right" wrapText="1"/>
    </xf>
    <xf numFmtId="49" fontId="20" fillId="0" borderId="4" xfId="0" applyNumberFormat="1" applyFont="1" applyFill="1" applyBorder="1" applyAlignment="1">
      <alignment horizontal="center" wrapText="1"/>
    </xf>
    <xf numFmtId="3" fontId="22" fillId="0" borderId="0" xfId="0" applyNumberFormat="1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3" fontId="20" fillId="0" borderId="0" xfId="0" applyNumberFormat="1" applyFont="1" applyBorder="1" applyAlignment="1">
      <alignment horizontal="right" wrapText="1"/>
    </xf>
    <xf numFmtId="0" fontId="2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3" fontId="10" fillId="0" borderId="0" xfId="0" applyNumberFormat="1" applyFont="1" applyFill="1" applyBorder="1" applyAlignment="1">
      <alignment horizontal="right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 wrapText="1"/>
    </xf>
    <xf numFmtId="3" fontId="13" fillId="0" borderId="1" xfId="0" applyNumberFormat="1" applyFont="1" applyFill="1" applyBorder="1" applyAlignment="1">
      <alignment horizontal="right" vertical="top" wrapText="1"/>
    </xf>
    <xf numFmtId="3" fontId="13" fillId="0" borderId="0" xfId="0" applyNumberFormat="1" applyFont="1" applyFill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5" fillId="0" borderId="1" xfId="0" applyNumberFormat="1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vertical="top" wrapText="1"/>
    </xf>
    <xf numFmtId="3" fontId="16" fillId="0" borderId="1" xfId="0" applyNumberFormat="1" applyFont="1" applyFill="1" applyBorder="1" applyAlignment="1">
      <alignment horizontal="right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3" fontId="8" fillId="0" borderId="1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0" fontId="24" fillId="0" borderId="1" xfId="0" applyFont="1" applyFill="1" applyBorder="1" applyAlignment="1">
      <alignment vertical="top" wrapText="1"/>
    </xf>
    <xf numFmtId="3" fontId="15" fillId="0" borderId="1" xfId="0" applyNumberFormat="1" applyFont="1" applyBorder="1" applyAlignment="1">
      <alignment horizontal="right" vertical="top" wrapText="1"/>
    </xf>
    <xf numFmtId="0" fontId="13" fillId="0" borderId="0" xfId="0" applyFont="1" applyBorder="1" applyAlignment="1">
      <alignment vertical="top" wrapText="1"/>
    </xf>
    <xf numFmtId="3" fontId="16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3" fontId="8" fillId="0" borderId="1" xfId="0" applyNumberFormat="1" applyFont="1" applyFill="1" applyBorder="1" applyAlignment="1">
      <alignment horizontal="right" vertical="top" wrapText="1"/>
    </xf>
    <xf numFmtId="0" fontId="15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3" fontId="15" fillId="0" borderId="1" xfId="0" applyNumberFormat="1" applyFont="1" applyFill="1" applyBorder="1" applyAlignment="1">
      <alignment vertical="top" wrapText="1"/>
    </xf>
    <xf numFmtId="49" fontId="8" fillId="0" borderId="8" xfId="0" applyNumberFormat="1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vertical="top" wrapText="1"/>
    </xf>
    <xf numFmtId="0" fontId="15" fillId="0" borderId="8" xfId="0" applyFont="1" applyFill="1" applyBorder="1" applyAlignment="1">
      <alignment vertical="top" wrapText="1"/>
    </xf>
    <xf numFmtId="0" fontId="16" fillId="0" borderId="8" xfId="0" applyFont="1" applyFill="1" applyBorder="1" applyAlignment="1">
      <alignment vertical="top" wrapText="1"/>
    </xf>
    <xf numFmtId="3" fontId="13" fillId="0" borderId="8" xfId="0" applyNumberFormat="1" applyFont="1" applyFill="1" applyBorder="1" applyAlignment="1">
      <alignment horizontal="right" vertical="top" wrapText="1"/>
    </xf>
    <xf numFmtId="3" fontId="15" fillId="0" borderId="8" xfId="0" applyNumberFormat="1" applyFont="1" applyFill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27" fillId="0" borderId="0" xfId="0" applyNumberFormat="1" applyFont="1" applyBorder="1" applyAlignment="1">
      <alignment horizontal="right" vertical="top" wrapText="1"/>
    </xf>
    <xf numFmtId="3" fontId="27" fillId="0" borderId="1" xfId="0" applyNumberFormat="1" applyFont="1" applyBorder="1" applyAlignment="1">
      <alignment horizontal="right" vertical="top" wrapText="1"/>
    </xf>
    <xf numFmtId="3" fontId="27" fillId="0" borderId="8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0" fontId="20" fillId="0" borderId="0" xfId="0" applyFont="1" applyBorder="1" applyAlignment="1">
      <alignment wrapText="1"/>
    </xf>
    <xf numFmtId="0" fontId="20" fillId="0" borderId="0" xfId="0" applyFont="1" applyFill="1" applyBorder="1" applyAlignment="1">
      <alignment wrapText="1"/>
    </xf>
    <xf numFmtId="4" fontId="13" fillId="0" borderId="1" xfId="0" applyNumberFormat="1" applyFont="1" applyBorder="1" applyAlignment="1">
      <alignment horizontal="right" vertical="top" wrapText="1"/>
    </xf>
    <xf numFmtId="4" fontId="13" fillId="0" borderId="1" xfId="0" applyNumberFormat="1" applyFont="1" applyFill="1" applyBorder="1" applyAlignment="1">
      <alignment horizontal="right" vertical="top" wrapText="1"/>
    </xf>
    <xf numFmtId="4" fontId="0" fillId="0" borderId="0" xfId="0" applyNumberFormat="1" applyBorder="1" applyAlignment="1"/>
    <xf numFmtId="0" fontId="13" fillId="0" borderId="2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right" vertical="top" wrapText="1"/>
    </xf>
    <xf numFmtId="10" fontId="22" fillId="0" borderId="8" xfId="0" applyNumberFormat="1" applyFont="1" applyBorder="1" applyAlignment="1">
      <alignment horizontal="right" vertical="top" wrapText="1"/>
    </xf>
    <xf numFmtId="0" fontId="21" fillId="0" borderId="4" xfId="0" applyFont="1" applyBorder="1" applyAlignment="1">
      <alignment wrapText="1"/>
    </xf>
    <xf numFmtId="3" fontId="22" fillId="0" borderId="4" xfId="0" applyNumberFormat="1" applyFont="1" applyBorder="1" applyAlignment="1">
      <alignment horizontal="right" wrapText="1"/>
    </xf>
    <xf numFmtId="4" fontId="22" fillId="0" borderId="4" xfId="0" applyNumberFormat="1" applyFont="1" applyBorder="1" applyAlignment="1">
      <alignment horizontal="right" wrapText="1"/>
    </xf>
    <xf numFmtId="10" fontId="22" fillId="0" borderId="4" xfId="0" applyNumberFormat="1" applyFont="1" applyBorder="1" applyAlignment="1">
      <alignment horizontal="right" wrapText="1"/>
    </xf>
    <xf numFmtId="4" fontId="13" fillId="0" borderId="0" xfId="0" applyNumberFormat="1" applyFont="1" applyFill="1" applyBorder="1" applyAlignment="1">
      <alignment vertical="top" wrapText="1"/>
    </xf>
    <xf numFmtId="0" fontId="20" fillId="0" borderId="4" xfId="0" applyFont="1" applyBorder="1" applyAlignment="1">
      <alignment wrapText="1"/>
    </xf>
    <xf numFmtId="3" fontId="20" fillId="0" borderId="4" xfId="0" applyNumberFormat="1" applyFont="1" applyBorder="1" applyAlignment="1">
      <alignment horizontal="right" wrapText="1"/>
    </xf>
    <xf numFmtId="3" fontId="15" fillId="0" borderId="4" xfId="0" applyNumberFormat="1" applyFont="1" applyBorder="1" applyAlignment="1">
      <alignment horizontal="right" wrapText="1"/>
    </xf>
    <xf numFmtId="3" fontId="16" fillId="0" borderId="4" xfId="0" applyNumberFormat="1" applyFont="1" applyBorder="1" applyAlignment="1">
      <alignment horizontal="right" wrapText="1"/>
    </xf>
    <xf numFmtId="4" fontId="20" fillId="0" borderId="4" xfId="0" applyNumberFormat="1" applyFont="1" applyBorder="1" applyAlignment="1">
      <alignment horizontal="right" wrapText="1"/>
    </xf>
    <xf numFmtId="0" fontId="22" fillId="0" borderId="7" xfId="0" applyFont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3" fontId="22" fillId="0" borderId="4" xfId="0" applyNumberFormat="1" applyFont="1" applyFill="1" applyBorder="1" applyAlignment="1">
      <alignment horizontal="right" wrapText="1"/>
    </xf>
    <xf numFmtId="3" fontId="20" fillId="0" borderId="4" xfId="0" applyNumberFormat="1" applyFont="1" applyFill="1" applyBorder="1" applyAlignment="1">
      <alignment horizontal="right" wrapText="1"/>
    </xf>
    <xf numFmtId="0" fontId="22" fillId="0" borderId="7" xfId="0" applyFont="1" applyFill="1" applyBorder="1" applyAlignment="1">
      <alignment wrapText="1"/>
    </xf>
    <xf numFmtId="49" fontId="21" fillId="0" borderId="4" xfId="0" applyNumberFormat="1" applyFont="1" applyBorder="1" applyAlignment="1">
      <alignment horizontal="left" wrapText="1"/>
    </xf>
    <xf numFmtId="0" fontId="22" fillId="0" borderId="4" xfId="0" applyFont="1" applyFill="1" applyBorder="1" applyAlignment="1">
      <alignment wrapText="1"/>
    </xf>
    <xf numFmtId="3" fontId="15" fillId="0" borderId="4" xfId="0" applyNumberFormat="1" applyFont="1" applyFill="1" applyBorder="1" applyAlignment="1">
      <alignment horizontal="right" wrapText="1"/>
    </xf>
    <xf numFmtId="3" fontId="16" fillId="0" borderId="4" xfId="0" applyNumberFormat="1" applyFont="1" applyFill="1" applyBorder="1" applyAlignment="1">
      <alignment horizontal="right" wrapText="1"/>
    </xf>
    <xf numFmtId="0" fontId="20" fillId="0" borderId="4" xfId="0" applyFont="1" applyFill="1" applyBorder="1" applyAlignment="1">
      <alignment wrapText="1"/>
    </xf>
    <xf numFmtId="0" fontId="20" fillId="0" borderId="7" xfId="0" applyFont="1" applyFill="1" applyBorder="1" applyAlignment="1">
      <alignment wrapText="1"/>
    </xf>
    <xf numFmtId="0" fontId="25" fillId="0" borderId="4" xfId="0" applyFont="1" applyFill="1" applyBorder="1" applyAlignment="1">
      <alignment wrapText="1"/>
    </xf>
    <xf numFmtId="0" fontId="28" fillId="0" borderId="0" xfId="0" applyFont="1" applyBorder="1" applyAlignment="1"/>
    <xf numFmtId="0" fontId="8" fillId="0" borderId="0" xfId="0" applyFont="1" applyBorder="1" applyAlignment="1"/>
    <xf numFmtId="49" fontId="8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3" fontId="10" fillId="2" borderId="2" xfId="0" applyNumberFormat="1" applyFont="1" applyFill="1" applyBorder="1" applyAlignment="1">
      <alignment horizontal="right" wrapText="1"/>
    </xf>
    <xf numFmtId="3" fontId="7" fillId="2" borderId="2" xfId="0" applyNumberFormat="1" applyFont="1" applyFill="1" applyBorder="1" applyAlignment="1">
      <alignment horizontal="right" wrapText="1"/>
    </xf>
    <xf numFmtId="10" fontId="7" fillId="2" borderId="2" xfId="0" applyNumberFormat="1" applyFont="1" applyFill="1" applyBorder="1" applyAlignment="1">
      <alignment horizontal="right" wrapText="1"/>
    </xf>
    <xf numFmtId="0" fontId="10" fillId="3" borderId="6" xfId="0" applyFont="1" applyFill="1" applyBorder="1" applyAlignment="1">
      <alignment wrapText="1"/>
    </xf>
    <xf numFmtId="3" fontId="7" fillId="3" borderId="6" xfId="0" applyNumberFormat="1" applyFont="1" applyFill="1" applyBorder="1" applyAlignment="1">
      <alignment horizontal="right" wrapText="1"/>
    </xf>
    <xf numFmtId="3" fontId="11" fillId="3" borderId="6" xfId="0" applyNumberFormat="1" applyFont="1" applyFill="1" applyBorder="1" applyAlignment="1">
      <alignment horizontal="right" wrapText="1"/>
    </xf>
    <xf numFmtId="3" fontId="12" fillId="3" borderId="6" xfId="0" applyNumberFormat="1" applyFont="1" applyFill="1" applyBorder="1" applyAlignment="1">
      <alignment horizontal="right" wrapText="1"/>
    </xf>
    <xf numFmtId="4" fontId="7" fillId="3" borderId="6" xfId="0" applyNumberFormat="1" applyFont="1" applyFill="1" applyBorder="1" applyAlignment="1">
      <alignment horizontal="right" wrapText="1"/>
    </xf>
    <xf numFmtId="10" fontId="7" fillId="3" borderId="6" xfId="0" applyNumberFormat="1" applyFont="1" applyFill="1" applyBorder="1" applyAlignment="1">
      <alignment horizontal="right" wrapText="1"/>
    </xf>
    <xf numFmtId="3" fontId="10" fillId="3" borderId="6" xfId="0" applyNumberFormat="1" applyFont="1" applyFill="1" applyBorder="1" applyAlignment="1">
      <alignment horizontal="right" wrapText="1"/>
    </xf>
    <xf numFmtId="4" fontId="10" fillId="3" borderId="6" xfId="0" applyNumberFormat="1" applyFont="1" applyFill="1" applyBorder="1" applyAlignment="1">
      <alignment horizontal="right" wrapText="1"/>
    </xf>
    <xf numFmtId="0" fontId="23" fillId="3" borderId="6" xfId="0" applyFont="1" applyFill="1" applyBorder="1" applyAlignment="1">
      <alignment wrapText="1"/>
    </xf>
    <xf numFmtId="0" fontId="23" fillId="3" borderId="5" xfId="0" applyFont="1" applyFill="1" applyBorder="1" applyAlignment="1">
      <alignment wrapText="1"/>
    </xf>
    <xf numFmtId="3" fontId="10" fillId="3" borderId="5" xfId="0" applyNumberFormat="1" applyFont="1" applyFill="1" applyBorder="1" applyAlignment="1">
      <alignment horizontal="right" wrapText="1"/>
    </xf>
    <xf numFmtId="3" fontId="11" fillId="3" borderId="5" xfId="0" applyNumberFormat="1" applyFont="1" applyFill="1" applyBorder="1" applyAlignment="1">
      <alignment horizontal="right" wrapText="1"/>
    </xf>
    <xf numFmtId="3" fontId="12" fillId="3" borderId="5" xfId="0" applyNumberFormat="1" applyFont="1" applyFill="1" applyBorder="1" applyAlignment="1">
      <alignment horizontal="right" wrapText="1"/>
    </xf>
    <xf numFmtId="49" fontId="7" fillId="0" borderId="1" xfId="0" applyNumberFormat="1" applyFont="1" applyBorder="1" applyAlignment="1">
      <alignment horizontal="center" wrapText="1"/>
    </xf>
    <xf numFmtId="0" fontId="7" fillId="3" borderId="6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center" wrapText="1"/>
    </xf>
    <xf numFmtId="10" fontId="22" fillId="2" borderId="3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/>
    <xf numFmtId="0" fontId="15" fillId="2" borderId="1" xfId="0" applyFont="1" applyFill="1" applyBorder="1" applyAlignment="1"/>
    <xf numFmtId="0" fontId="16" fillId="2" borderId="1" xfId="0" applyFont="1" applyFill="1" applyBorder="1" applyAlignment="1"/>
    <xf numFmtId="4" fontId="8" fillId="2" borderId="1" xfId="0" applyNumberFormat="1" applyFont="1" applyFill="1" applyBorder="1" applyAlignment="1"/>
    <xf numFmtId="10" fontId="22" fillId="2" borderId="1" xfId="0" applyNumberFormat="1" applyFont="1" applyFill="1" applyBorder="1" applyAlignment="1">
      <alignment horizontal="right" vertical="top" wrapText="1"/>
    </xf>
    <xf numFmtId="0" fontId="8" fillId="2" borderId="8" xfId="0" applyFont="1" applyFill="1" applyBorder="1" applyAlignment="1"/>
    <xf numFmtId="0" fontId="15" fillId="2" borderId="8" xfId="0" applyFont="1" applyFill="1" applyBorder="1" applyAlignment="1"/>
    <xf numFmtId="0" fontId="16" fillId="2" borderId="8" xfId="0" applyFont="1" applyFill="1" applyBorder="1" applyAlignment="1"/>
    <xf numFmtId="4" fontId="8" fillId="2" borderId="8" xfId="0" applyNumberFormat="1" applyFont="1" applyFill="1" applyBorder="1" applyAlignment="1"/>
    <xf numFmtId="4" fontId="7" fillId="2" borderId="2" xfId="0" applyNumberFormat="1" applyFont="1" applyFill="1" applyBorder="1" applyAlignment="1">
      <alignment horizontal="right" wrapText="1"/>
    </xf>
    <xf numFmtId="4" fontId="10" fillId="3" borderId="5" xfId="0" applyNumberFormat="1" applyFont="1" applyFill="1" applyBorder="1" applyAlignment="1">
      <alignment horizontal="right" wrapText="1"/>
    </xf>
    <xf numFmtId="4" fontId="22" fillId="0" borderId="4" xfId="0" applyNumberFormat="1" applyFont="1" applyFill="1" applyBorder="1" applyAlignment="1">
      <alignment horizontal="right" wrapText="1"/>
    </xf>
    <xf numFmtId="4" fontId="20" fillId="0" borderId="4" xfId="0" applyNumberFormat="1" applyFont="1" applyFill="1" applyBorder="1" applyAlignment="1">
      <alignment horizontal="right" wrapText="1"/>
    </xf>
    <xf numFmtId="4" fontId="13" fillId="0" borderId="8" xfId="0" applyNumberFormat="1" applyFont="1" applyBorder="1" applyAlignment="1">
      <alignment horizontal="right" vertical="top" wrapText="1"/>
    </xf>
    <xf numFmtId="0" fontId="24" fillId="0" borderId="1" xfId="0" applyFont="1" applyBorder="1" applyAlignment="1">
      <alignment vertical="top" wrapText="1"/>
    </xf>
    <xf numFmtId="10" fontId="22" fillId="2" borderId="1" xfId="0" applyNumberFormat="1" applyFont="1" applyFill="1" applyBorder="1" applyAlignment="1">
      <alignment horizontal="right" wrapText="1"/>
    </xf>
    <xf numFmtId="4" fontId="8" fillId="0" borderId="0" xfId="0" applyNumberFormat="1" applyFont="1" applyBorder="1" applyAlignment="1"/>
    <xf numFmtId="4" fontId="13" fillId="0" borderId="0" xfId="0" applyNumberFormat="1" applyFont="1" applyBorder="1" applyAlignment="1">
      <alignment vertical="top" wrapText="1"/>
    </xf>
    <xf numFmtId="0" fontId="24" fillId="0" borderId="1" xfId="0" applyFont="1" applyBorder="1" applyAlignment="1">
      <alignment wrapText="1"/>
    </xf>
    <xf numFmtId="3" fontId="13" fillId="0" borderId="1" xfId="0" applyNumberFormat="1" applyFont="1" applyBorder="1" applyAlignment="1">
      <alignment horizontal="right" wrapText="1"/>
    </xf>
    <xf numFmtId="3" fontId="8" fillId="0" borderId="1" xfId="0" applyNumberFormat="1" applyFont="1" applyBorder="1" applyAlignment="1">
      <alignment horizontal="right" wrapText="1"/>
    </xf>
    <xf numFmtId="4" fontId="13" fillId="0" borderId="1" xfId="0" applyNumberFormat="1" applyFont="1" applyBorder="1" applyAlignment="1">
      <alignment horizontal="right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vertical="top" wrapText="1"/>
    </xf>
    <xf numFmtId="3" fontId="13" fillId="0" borderId="3" xfId="0" applyNumberFormat="1" applyFont="1" applyFill="1" applyBorder="1" applyAlignment="1">
      <alignment horizontal="right" vertical="top" wrapText="1"/>
    </xf>
    <xf numFmtId="3" fontId="15" fillId="0" borderId="3" xfId="0" applyNumberFormat="1" applyFont="1" applyFill="1" applyBorder="1" applyAlignment="1">
      <alignment horizontal="right" vertical="top" wrapText="1"/>
    </xf>
    <xf numFmtId="0" fontId="13" fillId="0" borderId="15" xfId="0" applyFont="1" applyFill="1" applyBorder="1" applyAlignment="1">
      <alignment vertical="top" wrapText="1"/>
    </xf>
    <xf numFmtId="3" fontId="16" fillId="0" borderId="3" xfId="0" applyNumberFormat="1" applyFont="1" applyFill="1" applyBorder="1" applyAlignment="1">
      <alignment horizontal="right" vertical="top" wrapText="1"/>
    </xf>
    <xf numFmtId="4" fontId="13" fillId="0" borderId="3" xfId="0" applyNumberFormat="1" applyFont="1" applyFill="1" applyBorder="1" applyAlignment="1">
      <alignment horizontal="right" vertical="top" wrapText="1"/>
    </xf>
    <xf numFmtId="10" fontId="22" fillId="0" borderId="3" xfId="0" applyNumberFormat="1" applyFont="1" applyBorder="1" applyAlignment="1">
      <alignment horizontal="right" vertical="top" wrapText="1"/>
    </xf>
    <xf numFmtId="49" fontId="29" fillId="0" borderId="1" xfId="0" applyNumberFormat="1" applyFont="1" applyBorder="1" applyAlignment="1">
      <alignment horizontal="center" vertical="top" wrapText="1"/>
    </xf>
    <xf numFmtId="0" fontId="24" fillId="0" borderId="1" xfId="0" applyFont="1" applyFill="1" applyBorder="1" applyAlignment="1">
      <alignment wrapText="1"/>
    </xf>
    <xf numFmtId="3" fontId="13" fillId="0" borderId="1" xfId="0" applyNumberFormat="1" applyFont="1" applyFill="1" applyBorder="1" applyAlignment="1">
      <alignment horizontal="right" wrapText="1"/>
    </xf>
    <xf numFmtId="3" fontId="22" fillId="0" borderId="1" xfId="0" applyNumberFormat="1" applyFont="1" applyFill="1" applyBorder="1" applyAlignment="1">
      <alignment horizontal="right" vertical="top" wrapText="1"/>
    </xf>
    <xf numFmtId="3" fontId="8" fillId="0" borderId="1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wrapText="1"/>
    </xf>
    <xf numFmtId="4" fontId="8" fillId="0" borderId="1" xfId="0" applyNumberFormat="1" applyFont="1" applyFill="1" applyBorder="1" applyAlignment="1">
      <alignment horizontal="right" wrapText="1"/>
    </xf>
    <xf numFmtId="0" fontId="14" fillId="0" borderId="1" xfId="0" applyFont="1" applyFill="1" applyBorder="1" applyAlignment="1">
      <alignment wrapText="1"/>
    </xf>
    <xf numFmtId="3" fontId="10" fillId="0" borderId="0" xfId="0" applyNumberFormat="1" applyFont="1" applyFill="1" applyBorder="1" applyAlignment="1">
      <alignment horizontal="right" vertical="top" wrapText="1"/>
    </xf>
    <xf numFmtId="3" fontId="10" fillId="0" borderId="1" xfId="0" applyNumberFormat="1" applyFont="1" applyFill="1" applyBorder="1" applyAlignment="1">
      <alignment horizontal="right" vertical="top" wrapText="1"/>
    </xf>
    <xf numFmtId="3" fontId="11" fillId="0" borderId="1" xfId="0" applyNumberFormat="1" applyFont="1" applyFill="1" applyBorder="1" applyAlignment="1">
      <alignment horizontal="right" vertical="top" wrapText="1"/>
    </xf>
    <xf numFmtId="3" fontId="12" fillId="0" borderId="1" xfId="0" applyNumberFormat="1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vertical="top"/>
    </xf>
    <xf numFmtId="0" fontId="15" fillId="2" borderId="3" xfId="0" applyFont="1" applyFill="1" applyBorder="1" applyAlignment="1">
      <alignment vertical="top"/>
    </xf>
    <xf numFmtId="0" fontId="16" fillId="2" borderId="3" xfId="0" applyFont="1" applyFill="1" applyBorder="1" applyAlignment="1">
      <alignment vertical="top"/>
    </xf>
    <xf numFmtId="4" fontId="8" fillId="2" borderId="3" xfId="0" applyNumberFormat="1" applyFont="1" applyFill="1" applyBorder="1" applyAlignment="1">
      <alignment vertical="top"/>
    </xf>
    <xf numFmtId="4" fontId="8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25" fillId="0" borderId="4" xfId="0" applyFont="1" applyBorder="1" applyAlignment="1">
      <alignment wrapText="1"/>
    </xf>
    <xf numFmtId="10" fontId="22" fillId="2" borderId="8" xfId="0" applyNumberFormat="1" applyFont="1" applyFill="1" applyBorder="1" applyAlignment="1">
      <alignment horizontal="right" wrapText="1"/>
    </xf>
    <xf numFmtId="3" fontId="13" fillId="3" borderId="1" xfId="0" applyNumberFormat="1" applyFont="1" applyFill="1" applyBorder="1" applyAlignment="1">
      <alignment horizontal="right" wrapText="1"/>
    </xf>
    <xf numFmtId="3" fontId="15" fillId="3" borderId="1" xfId="0" applyNumberFormat="1" applyFont="1" applyFill="1" applyBorder="1" applyAlignment="1">
      <alignment horizontal="right" wrapText="1"/>
    </xf>
    <xf numFmtId="3" fontId="16" fillId="3" borderId="1" xfId="0" applyNumberFormat="1" applyFont="1" applyFill="1" applyBorder="1" applyAlignment="1">
      <alignment horizontal="right" wrapText="1"/>
    </xf>
    <xf numFmtId="4" fontId="13" fillId="0" borderId="1" xfId="0" applyNumberFormat="1" applyFont="1" applyFill="1" applyBorder="1" applyAlignment="1">
      <alignment horizontal="right" wrapText="1"/>
    </xf>
    <xf numFmtId="10" fontId="22" fillId="2" borderId="1" xfId="0" quotePrefix="1" applyNumberFormat="1" applyFont="1" applyFill="1" applyBorder="1" applyAlignment="1">
      <alignment horizontal="right" vertical="top" wrapText="1"/>
    </xf>
    <xf numFmtId="49" fontId="30" fillId="3" borderId="6" xfId="0" applyNumberFormat="1" applyFont="1" applyFill="1" applyBorder="1" applyAlignment="1">
      <alignment wrapText="1"/>
    </xf>
    <xf numFmtId="10" fontId="22" fillId="0" borderId="3" xfId="0" applyNumberFormat="1" applyFont="1" applyBorder="1" applyAlignment="1">
      <alignment horizontal="right" wrapText="1"/>
    </xf>
    <xf numFmtId="10" fontId="22" fillId="0" borderId="1" xfId="0" applyNumberFormat="1" applyFont="1" applyBorder="1" applyAlignment="1">
      <alignment horizontal="right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8" xfId="0" applyNumberFormat="1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780"/>
  <sheetViews>
    <sheetView showGridLines="0" tabSelected="1" topLeftCell="A738" zoomScaleNormal="100" zoomScaleSheetLayoutView="75" workbookViewId="0">
      <selection activeCell="AI752" sqref="AI752"/>
    </sheetView>
  </sheetViews>
  <sheetFormatPr defaultColWidth="9.33203125" defaultRowHeight="13.2" x14ac:dyDescent="0.25"/>
  <cols>
    <col min="1" max="1" width="10.33203125" style="11" customWidth="1"/>
    <col min="2" max="2" width="46.44140625" style="4" customWidth="1"/>
    <col min="3" max="5" width="12.77734375" style="2" hidden="1" customWidth="1"/>
    <col min="6" max="6" width="11.109375" style="2" hidden="1" customWidth="1"/>
    <col min="7" max="7" width="10.77734375" style="2" hidden="1" customWidth="1"/>
    <col min="8" max="8" width="13.33203125" style="1" hidden="1" customWidth="1"/>
    <col min="9" max="9" width="11.33203125" style="1" hidden="1" customWidth="1"/>
    <col min="10" max="10" width="12.109375" style="1" hidden="1" customWidth="1"/>
    <col min="11" max="11" width="11.44140625" style="2" hidden="1" customWidth="1"/>
    <col min="12" max="12" width="11.6640625" style="2" hidden="1" customWidth="1"/>
    <col min="13" max="13" width="13" style="8" hidden="1" customWidth="1"/>
    <col min="14" max="14" width="14.109375" style="1" hidden="1" customWidth="1"/>
    <col min="15" max="15" width="13" style="9" hidden="1" customWidth="1"/>
    <col min="16" max="16" width="11.109375" style="9" hidden="1" customWidth="1"/>
    <col min="17" max="19" width="11.33203125" style="9" hidden="1" customWidth="1"/>
    <col min="20" max="20" width="15.33203125" style="9" hidden="1" customWidth="1"/>
    <col min="21" max="21" width="15.109375" style="9" hidden="1" customWidth="1"/>
    <col min="22" max="22" width="16.6640625" style="9" hidden="1" customWidth="1"/>
    <col min="23" max="23" width="14.6640625" style="9" hidden="1" customWidth="1"/>
    <col min="24" max="24" width="13.44140625" style="7" hidden="1" customWidth="1"/>
    <col min="25" max="34" width="14.77734375" style="9" hidden="1" customWidth="1"/>
    <col min="35" max="35" width="21" style="1" customWidth="1"/>
    <col min="36" max="36" width="18.6640625" style="1" customWidth="1"/>
    <col min="37" max="37" width="14.44140625" style="1" hidden="1" customWidth="1"/>
    <col min="38" max="38" width="19.44140625" style="1" customWidth="1"/>
    <col min="39" max="39" width="18.6640625" style="1" customWidth="1"/>
    <col min="40" max="40" width="21.33203125" style="1" customWidth="1"/>
    <col min="41" max="41" width="16.109375" style="1" customWidth="1"/>
    <col min="42" max="42" width="19.33203125" style="1" customWidth="1"/>
    <col min="43" max="43" width="13.44140625" style="1" bestFit="1" customWidth="1"/>
    <col min="44" max="44" width="15.6640625" style="1" bestFit="1" customWidth="1"/>
    <col min="45" max="16384" width="9.33203125" style="1"/>
  </cols>
  <sheetData>
    <row r="1" spans="1:41" s="6" customFormat="1" ht="54" customHeight="1" x14ac:dyDescent="0.3">
      <c r="A1" s="211" t="s">
        <v>359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10"/>
    </row>
    <row r="2" spans="1:41" s="16" customFormat="1" ht="25.5" customHeight="1" x14ac:dyDescent="0.25">
      <c r="A2" s="215" t="s">
        <v>111</v>
      </c>
      <c r="B2" s="203" t="s">
        <v>1</v>
      </c>
      <c r="C2" s="203" t="s">
        <v>86</v>
      </c>
      <c r="D2" s="200" t="s">
        <v>2</v>
      </c>
      <c r="E2" s="202"/>
      <c r="F2" s="212" t="s">
        <v>22</v>
      </c>
      <c r="G2" s="209" t="s">
        <v>23</v>
      </c>
      <c r="H2" s="209"/>
      <c r="I2" s="199"/>
      <c r="J2" s="200"/>
      <c r="K2" s="201"/>
      <c r="L2" s="202"/>
      <c r="M2" s="214"/>
      <c r="N2" s="12"/>
      <c r="O2" s="217"/>
      <c r="P2" s="207"/>
      <c r="Q2" s="207"/>
      <c r="R2" s="15"/>
      <c r="S2" s="15"/>
      <c r="T2" s="199" t="s">
        <v>168</v>
      </c>
      <c r="U2" s="200" t="s">
        <v>2</v>
      </c>
      <c r="V2" s="201"/>
      <c r="W2" s="202"/>
      <c r="X2" s="195" t="s">
        <v>146</v>
      </c>
      <c r="Y2" s="197" t="s">
        <v>147</v>
      </c>
      <c r="Z2" s="43"/>
      <c r="AA2" s="43"/>
      <c r="AB2" s="199" t="s">
        <v>204</v>
      </c>
      <c r="AC2" s="200" t="s">
        <v>2</v>
      </c>
      <c r="AD2" s="201"/>
      <c r="AE2" s="202"/>
      <c r="AF2" s="197" t="s">
        <v>146</v>
      </c>
      <c r="AG2" s="197" t="s">
        <v>147</v>
      </c>
      <c r="AH2" s="197" t="s">
        <v>146</v>
      </c>
      <c r="AI2" s="199" t="s">
        <v>205</v>
      </c>
      <c r="AJ2" s="199" t="s">
        <v>360</v>
      </c>
      <c r="AK2" s="84"/>
      <c r="AL2" s="199" t="s">
        <v>206</v>
      </c>
    </row>
    <row r="3" spans="1:41" s="16" customFormat="1" ht="25.95" customHeight="1" x14ac:dyDescent="0.25">
      <c r="A3" s="216"/>
      <c r="B3" s="204"/>
      <c r="C3" s="204"/>
      <c r="D3" s="17" t="s">
        <v>21</v>
      </c>
      <c r="E3" s="12" t="s">
        <v>3</v>
      </c>
      <c r="F3" s="213"/>
      <c r="G3" s="210"/>
      <c r="H3" s="210"/>
      <c r="I3" s="199"/>
      <c r="J3" s="18"/>
      <c r="K3" s="18"/>
      <c r="L3" s="18"/>
      <c r="M3" s="214"/>
      <c r="N3" s="12"/>
      <c r="O3" s="217"/>
      <c r="P3" s="208"/>
      <c r="Q3" s="208"/>
      <c r="R3" s="19" t="s">
        <v>127</v>
      </c>
      <c r="S3" s="19" t="s">
        <v>128</v>
      </c>
      <c r="T3" s="199"/>
      <c r="U3" s="18" t="s">
        <v>109</v>
      </c>
      <c r="V3" s="18" t="s">
        <v>112</v>
      </c>
      <c r="W3" s="18" t="s">
        <v>89</v>
      </c>
      <c r="X3" s="196"/>
      <c r="Y3" s="198"/>
      <c r="Z3" s="44" t="s">
        <v>159</v>
      </c>
      <c r="AA3" s="44" t="s">
        <v>147</v>
      </c>
      <c r="AB3" s="199"/>
      <c r="AC3" s="18" t="s">
        <v>109</v>
      </c>
      <c r="AD3" s="18" t="s">
        <v>112</v>
      </c>
      <c r="AE3" s="18" t="s">
        <v>89</v>
      </c>
      <c r="AF3" s="198"/>
      <c r="AG3" s="198"/>
      <c r="AH3" s="198"/>
      <c r="AI3" s="199"/>
      <c r="AJ3" s="199"/>
      <c r="AK3" s="18"/>
      <c r="AL3" s="199"/>
      <c r="AM3" s="20"/>
    </row>
    <row r="4" spans="1:41" s="27" customFormat="1" ht="16.2" x14ac:dyDescent="0.35">
      <c r="A4" s="21" t="s">
        <v>110</v>
      </c>
      <c r="B4" s="22">
        <v>2</v>
      </c>
      <c r="C4" s="22">
        <v>4</v>
      </c>
      <c r="D4" s="23">
        <v>5</v>
      </c>
      <c r="E4" s="23">
        <v>6</v>
      </c>
      <c r="F4" s="23">
        <v>7</v>
      </c>
      <c r="G4" s="23">
        <v>8</v>
      </c>
      <c r="H4" s="23"/>
      <c r="I4" s="24"/>
      <c r="J4" s="24"/>
      <c r="K4" s="24"/>
      <c r="L4" s="24"/>
      <c r="M4" s="25"/>
      <c r="N4" s="24"/>
      <c r="O4" s="26"/>
      <c r="P4" s="26"/>
      <c r="Q4" s="26"/>
      <c r="R4" s="26">
        <v>8</v>
      </c>
      <c r="S4" s="26">
        <v>9</v>
      </c>
      <c r="T4" s="24">
        <v>3</v>
      </c>
      <c r="U4" s="24">
        <v>4</v>
      </c>
      <c r="V4" s="24">
        <v>5</v>
      </c>
      <c r="W4" s="24">
        <v>6</v>
      </c>
      <c r="X4" s="25">
        <v>7</v>
      </c>
      <c r="Y4" s="26">
        <v>8</v>
      </c>
      <c r="Z4" s="26">
        <v>7</v>
      </c>
      <c r="AA4" s="26">
        <v>8</v>
      </c>
      <c r="AB4" s="24">
        <v>3</v>
      </c>
      <c r="AC4" s="24">
        <v>4</v>
      </c>
      <c r="AD4" s="24">
        <v>5</v>
      </c>
      <c r="AE4" s="24">
        <v>6</v>
      </c>
      <c r="AF4" s="26">
        <v>7</v>
      </c>
      <c r="AG4" s="26">
        <v>8</v>
      </c>
      <c r="AH4" s="26">
        <v>7</v>
      </c>
      <c r="AI4" s="24">
        <v>3</v>
      </c>
      <c r="AJ4" s="24">
        <v>4</v>
      </c>
      <c r="AK4" s="24">
        <v>11</v>
      </c>
      <c r="AL4" s="24">
        <v>5</v>
      </c>
    </row>
    <row r="5" spans="1:41" s="41" customFormat="1" ht="32.4" x14ac:dyDescent="0.35">
      <c r="A5" s="112" t="s">
        <v>0</v>
      </c>
      <c r="B5" s="113" t="s">
        <v>121</v>
      </c>
      <c r="C5" s="114" t="e">
        <f>SUM(C6+C11+C18+C49+C66+C92+C152+#REF!+C206+C398+C410+C548+C700+C709)</f>
        <v>#REF!</v>
      </c>
      <c r="D5" s="114" t="e">
        <f>SUM(D6+D11+D18+D49+D66+D92+D152+#REF!+D206+D398+D410+D548+D700+D709)</f>
        <v>#REF!</v>
      </c>
      <c r="E5" s="114" t="e">
        <f>SUM(E6+E11+E18+E49+E66+E92+E152+#REF!+E206+E398+E410+E548+E700+E709)</f>
        <v>#REF!</v>
      </c>
      <c r="F5" s="114" t="e">
        <f>SUM(F6+F11+F18+F49+F66+F92+F152+#REF!+F206+F398+F410+F548+F700+F709)</f>
        <v>#REF!</v>
      </c>
      <c r="G5" s="114" t="e">
        <f>SUM(G6+G11+G18+G49+G66+G92+G152+#REF!+G206+G398+G410+G548+G700+G709)</f>
        <v>#REF!</v>
      </c>
      <c r="H5" s="115"/>
      <c r="I5" s="115"/>
      <c r="J5" s="115"/>
      <c r="K5" s="115"/>
      <c r="L5" s="115"/>
      <c r="M5" s="115" t="e">
        <f>SUM(M6+M11+M18+#REF!+M49+M66+M92+M152+M199+#REF!+M206+M398+M410+M480+M548+M700+M709)</f>
        <v>#REF!</v>
      </c>
      <c r="N5" s="115" t="e">
        <f>SUM(N6+N11+N18+#REF!+N49+N66+N92+N152+N199+#REF!+N206+N398+N410+N480+N548+N700+N709)</f>
        <v>#REF!</v>
      </c>
      <c r="O5" s="115" t="e">
        <f>SUM(O6+O11+O18+#REF!+O49+O66+O92+O152+O199+#REF!+O206+O398+O410+O480+O548+O700+O709)</f>
        <v>#REF!</v>
      </c>
      <c r="P5" s="115" t="e">
        <f>SUM(P6+P11+P18+#REF!+P49+P66+P92+P152+P199+#REF!+P206+P398+P410+P480+P548+P700+P709)</f>
        <v>#REF!</v>
      </c>
      <c r="Q5" s="115" t="e">
        <f>SUM(Q6+Q11+Q18+#REF!+Q49+Q66+Q92+Q152+Q199+#REF!+Q206+Q398+Q410+Q480+Q548+Q700+Q709)</f>
        <v>#REF!</v>
      </c>
      <c r="R5" s="115" t="e">
        <f>SUM(R6+R11+R18+#REF!+R49+R66+R92+R152+R199+#REF!+R206+R398+R410+R480+R548+R700+R709)</f>
        <v>#REF!</v>
      </c>
      <c r="S5" s="115" t="e">
        <f>SUM(S6+S11+S18+#REF!+S49+S66+S92+S152+S199+#REF!+S206+S398+S410+S480+S548+S700+S709)</f>
        <v>#REF!</v>
      </c>
      <c r="T5" s="115" t="e">
        <f>SUM(T6+T11+T18+T49+T66+T92+T152+T199+#REF!+T206+T398+T410+T480+T548+T700+T709+#REF!)</f>
        <v>#REF!</v>
      </c>
      <c r="U5" s="115" t="e">
        <f>SUM(U6+U11+U18+U49+U66+U92+U152+U199+#REF!+U206+U398+U410+U480+U548+U700+U709+#REF!)</f>
        <v>#REF!</v>
      </c>
      <c r="V5" s="115" t="e">
        <f>SUM(V6+V11+V18+V49+V66+V92+V152+V199+#REF!+V206+V398+V410+V480+V548+V700+V709+#REF!)</f>
        <v>#REF!</v>
      </c>
      <c r="W5" s="115" t="e">
        <f>SUM(W6+W11+W18+W49+W66+W92+W152+W199+#REF!+W206+W398+W410+W480+W548+W700+W709+#REF!)</f>
        <v>#REF!</v>
      </c>
      <c r="X5" s="115" t="e">
        <f>SUM(X6+X11+X18+X49+X66+X92+X152+X199+#REF!+X206+X398+X410+X480+X548+X700+X709+#REF!)</f>
        <v>#REF!</v>
      </c>
      <c r="Y5" s="115" t="e">
        <f>SUM(Y6+Y11+Y18+Y49+Y66+Y92+Y152+Y199+#REF!+Y206+Y398+Y410+Y480+Y548+Y700+Y709+#REF!)</f>
        <v>#REF!</v>
      </c>
      <c r="Z5" s="115" t="e">
        <f>SUM(Z6+Z11+Z18+Z49+Z66+Z92+Z152+Z199+#REF!+Z206+Z398+Z410+Z480+Z548+Z700+Z709+#REF!)</f>
        <v>#REF!</v>
      </c>
      <c r="AA5" s="115" t="e">
        <f>SUM(AA6+AA11+AA18+AA49+AA66+AA92+AA152+AA199+#REF!+AA206+AA398+AA410+AA480+AA548+AA700+AA709+#REF!)</f>
        <v>#REF!</v>
      </c>
      <c r="AB5" s="115" t="e">
        <f>SUM(AB6+AB11+AB18+AB49+AB66+AB92+AB152+AB199+#REF!+AB206+AB398+AB410+AB480+AB548+AB700+AB709)</f>
        <v>#REF!</v>
      </c>
      <c r="AC5" s="115" t="e">
        <f>SUM(AC6+AC11+AC18+AC49+AC66+AC92+AC152+AC199+#REF!+AC206+AC398+AC410+AC480+AC548+AC700+AC709)</f>
        <v>#REF!</v>
      </c>
      <c r="AD5" s="115" t="e">
        <f>SUM(AD6+AD11+AD18+AD49+AD66+AD92+AD152+AD199+#REF!+AD206+AD398+AD410+AD480+AD548+AD700+AD709)</f>
        <v>#REF!</v>
      </c>
      <c r="AE5" s="115" t="e">
        <f>SUM(AE6+AE11+AE18+AE49+AE66+AE92+AE152+AE199+#REF!+AE206+AE398+AE410+AE480+AE548+AE700+AE709)</f>
        <v>#REF!</v>
      </c>
      <c r="AF5" s="115" t="e">
        <f>SUM(AF6+AF11+AF18+AF49+AF66+AF92+AF152+AF199+#REF!+AF206+AF398+AF410+AF480+AF548+AF700+AF709)</f>
        <v>#REF!</v>
      </c>
      <c r="AG5" s="115" t="e">
        <f>SUM(AG6+AG11+AG18+AG49+AG66+AG92+AG152+AG199+#REF!+AG206+AG398+AG410+AG480+AG548+AG700+AG709)</f>
        <v>#REF!</v>
      </c>
      <c r="AH5" s="115" t="e">
        <f>SUM(AH6+AH11+AH18+AH49+AH66+AH92+AH152+AH199+#REF!+AH206+AH398+AH410+AH480+AH548+AH700+AH709)</f>
        <v>#REF!</v>
      </c>
      <c r="AI5" s="143">
        <f>SUM(AI6+AI11+AI15+AI18+AI42+AI49+AI66+AI92+AI152+AI190+AI199+AI202+AI206+AI398+AI410+AI480+AI548+AI692+AI700+AI709+AI646+AI149)</f>
        <v>133953716.59999999</v>
      </c>
      <c r="AJ5" s="143">
        <f>SUM(AJ6+AJ11+AJ15+AJ18+AJ42+AJ49+AJ66+AJ92+AJ152+AJ190+AJ199+AJ202+AJ206+AJ398+AJ410+AJ480+AJ548+AJ692+AJ700+AJ709+AJ646+AJ149)</f>
        <v>122700302.80999999</v>
      </c>
      <c r="AK5" s="115" t="e">
        <f>SUM(AK6+AK11+AK18+AK49+AK66+AK92+AK152+AK199+#REF!+AK206+AK398+AK410+AK480+AK548+AK700+AK709)</f>
        <v>#REF!</v>
      </c>
      <c r="AL5" s="116">
        <f t="shared" ref="AL5:AL11" si="0">SUM(AJ5/AI5)</f>
        <v>0.9159902832438469</v>
      </c>
      <c r="AM5" s="13"/>
    </row>
    <row r="6" spans="1:41" s="14" customFormat="1" ht="25.2" customHeight="1" thickBot="1" x14ac:dyDescent="0.35">
      <c r="A6" s="28" t="s">
        <v>0</v>
      </c>
      <c r="B6" s="117" t="s">
        <v>25</v>
      </c>
      <c r="C6" s="118" t="e">
        <f>SUM(#REF!+#REF!)</f>
        <v>#REF!</v>
      </c>
      <c r="D6" s="118" t="e">
        <f>SUM(#REF!+#REF!)</f>
        <v>#REF!</v>
      </c>
      <c r="E6" s="118" t="e">
        <f>SUM(#REF!+#REF!)</f>
        <v>#REF!</v>
      </c>
      <c r="F6" s="118" t="e">
        <f>SUM(#REF!+#REF!)</f>
        <v>#REF!</v>
      </c>
      <c r="G6" s="118" t="e">
        <f>SUM(#REF!+#REF!)</f>
        <v>#REF!</v>
      </c>
      <c r="H6" s="118"/>
      <c r="I6" s="118"/>
      <c r="J6" s="118"/>
      <c r="K6" s="118"/>
      <c r="L6" s="118"/>
      <c r="M6" s="118" t="e">
        <f>SUM(#REF!+#REF!+M7)</f>
        <v>#REF!</v>
      </c>
      <c r="N6" s="118" t="e">
        <f>SUM(#REF!+#REF!+N7)</f>
        <v>#REF!</v>
      </c>
      <c r="O6" s="118" t="e">
        <f>SUM(#REF!+#REF!+O7)</f>
        <v>#REF!</v>
      </c>
      <c r="P6" s="118" t="e">
        <f>SUM(#REF!+#REF!+P7)</f>
        <v>#REF!</v>
      </c>
      <c r="Q6" s="118" t="e">
        <f>SUM(#REF!+#REF!+Q7)</f>
        <v>#REF!</v>
      </c>
      <c r="R6" s="118" t="e">
        <f>SUM(#REF!+#REF!+R7)</f>
        <v>#REF!</v>
      </c>
      <c r="S6" s="118" t="e">
        <f>SUM(#REF!+#REF!+S7)</f>
        <v>#REF!</v>
      </c>
      <c r="T6" s="118" t="e">
        <f>SUM(#REF!+T7)</f>
        <v>#REF!</v>
      </c>
      <c r="U6" s="118" t="e">
        <f>SUM(#REF!+U7)</f>
        <v>#REF!</v>
      </c>
      <c r="V6" s="118" t="e">
        <f>SUM(#REF!+V7)</f>
        <v>#REF!</v>
      </c>
      <c r="W6" s="118" t="e">
        <f>SUM(#REF!+W7)</f>
        <v>#REF!</v>
      </c>
      <c r="X6" s="119" t="e">
        <f>SUM(#REF!+X7)</f>
        <v>#REF!</v>
      </c>
      <c r="Y6" s="120" t="e">
        <f>SUM(#REF!+Y7)</f>
        <v>#REF!</v>
      </c>
      <c r="Z6" s="118" t="e">
        <f>SUM(#REF!+Z7)</f>
        <v>#REF!</v>
      </c>
      <c r="AA6" s="118" t="e">
        <f>SUM(#REF!+AA7)</f>
        <v>#REF!</v>
      </c>
      <c r="AB6" s="118" t="e">
        <f>SUM(#REF!+AB7)</f>
        <v>#REF!</v>
      </c>
      <c r="AC6" s="118" t="e">
        <f>SUM(#REF!+AC7)</f>
        <v>#REF!</v>
      </c>
      <c r="AD6" s="118" t="e">
        <f>SUM(#REF!+AD7)</f>
        <v>#REF!</v>
      </c>
      <c r="AE6" s="118" t="e">
        <f>SUM(#REF!+AE7)</f>
        <v>#REF!</v>
      </c>
      <c r="AF6" s="118" t="e">
        <f>SUM(#REF!+AF7)</f>
        <v>#REF!</v>
      </c>
      <c r="AG6" s="118" t="e">
        <f>SUM(#REF!+AG7)</f>
        <v>#REF!</v>
      </c>
      <c r="AH6" s="118" t="e">
        <f>SUM(#REF!+AH7)</f>
        <v>#REF!</v>
      </c>
      <c r="AI6" s="121">
        <f>SUM(AI7)</f>
        <v>482000</v>
      </c>
      <c r="AJ6" s="121">
        <f>SUM(AJ7)</f>
        <v>466422.52</v>
      </c>
      <c r="AK6" s="118" t="e">
        <f>SUM(#REF!+AK7)</f>
        <v>#REF!</v>
      </c>
      <c r="AL6" s="122">
        <f t="shared" si="0"/>
        <v>0.96768157676348554</v>
      </c>
      <c r="AM6" s="29"/>
    </row>
    <row r="7" spans="1:41" s="79" customFormat="1" ht="23.25" customHeight="1" thickTop="1" x14ac:dyDescent="0.3">
      <c r="A7" s="30" t="s">
        <v>122</v>
      </c>
      <c r="B7" s="92" t="s">
        <v>10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>
        <f t="shared" ref="M7:AK7" si="1">SUM(M8:M10)</f>
        <v>0</v>
      </c>
      <c r="N7" s="93">
        <f t="shared" si="1"/>
        <v>0</v>
      </c>
      <c r="O7" s="93">
        <f t="shared" si="1"/>
        <v>0</v>
      </c>
      <c r="P7" s="93">
        <f t="shared" si="1"/>
        <v>0</v>
      </c>
      <c r="Q7" s="93">
        <f t="shared" si="1"/>
        <v>0</v>
      </c>
      <c r="R7" s="93">
        <f t="shared" si="1"/>
        <v>0</v>
      </c>
      <c r="S7" s="93">
        <f t="shared" si="1"/>
        <v>0</v>
      </c>
      <c r="T7" s="93">
        <f t="shared" si="1"/>
        <v>327000</v>
      </c>
      <c r="U7" s="93">
        <f t="shared" si="1"/>
        <v>327000</v>
      </c>
      <c r="V7" s="93">
        <f t="shared" si="1"/>
        <v>0</v>
      </c>
      <c r="W7" s="93">
        <f t="shared" si="1"/>
        <v>0</v>
      </c>
      <c r="X7" s="94">
        <f t="shared" si="1"/>
        <v>0</v>
      </c>
      <c r="Y7" s="95">
        <f t="shared" si="1"/>
        <v>0</v>
      </c>
      <c r="Z7" s="93">
        <f t="shared" si="1"/>
        <v>0</v>
      </c>
      <c r="AA7" s="93">
        <f t="shared" si="1"/>
        <v>0</v>
      </c>
      <c r="AB7" s="93">
        <f t="shared" si="1"/>
        <v>364350</v>
      </c>
      <c r="AC7" s="93">
        <f t="shared" si="1"/>
        <v>364350</v>
      </c>
      <c r="AD7" s="93">
        <f t="shared" si="1"/>
        <v>0</v>
      </c>
      <c r="AE7" s="93">
        <f t="shared" si="1"/>
        <v>0</v>
      </c>
      <c r="AF7" s="93">
        <f t="shared" si="1"/>
        <v>0</v>
      </c>
      <c r="AG7" s="93">
        <f t="shared" si="1"/>
        <v>0</v>
      </c>
      <c r="AH7" s="93">
        <f t="shared" si="1"/>
        <v>0</v>
      </c>
      <c r="AI7" s="96">
        <f t="shared" si="1"/>
        <v>482000</v>
      </c>
      <c r="AJ7" s="96">
        <f t="shared" si="1"/>
        <v>466422.52</v>
      </c>
      <c r="AK7" s="93">
        <f t="shared" si="1"/>
        <v>0</v>
      </c>
      <c r="AL7" s="90">
        <f t="shared" si="0"/>
        <v>0.96768157676348554</v>
      </c>
      <c r="AM7" s="39"/>
    </row>
    <row r="8" spans="1:41" s="60" customFormat="1" ht="17.25" customHeight="1" x14ac:dyDescent="0.25">
      <c r="A8" s="54" t="s">
        <v>123</v>
      </c>
      <c r="B8" s="55" t="s">
        <v>306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9"/>
      <c r="O8" s="61"/>
      <c r="P8" s="61"/>
      <c r="Q8" s="61"/>
      <c r="R8" s="61"/>
      <c r="S8" s="61"/>
      <c r="T8" s="50">
        <v>309000</v>
      </c>
      <c r="U8" s="50">
        <v>309000</v>
      </c>
      <c r="V8" s="50"/>
      <c r="W8" s="50"/>
      <c r="X8" s="59"/>
      <c r="Y8" s="61"/>
      <c r="Z8" s="61"/>
      <c r="AA8" s="61"/>
      <c r="AB8" s="50">
        <v>351526</v>
      </c>
      <c r="AC8" s="50">
        <v>351526</v>
      </c>
      <c r="AD8" s="50"/>
      <c r="AE8" s="50"/>
      <c r="AF8" s="61"/>
      <c r="AG8" s="61"/>
      <c r="AH8" s="61"/>
      <c r="AI8" s="81">
        <v>430000</v>
      </c>
      <c r="AJ8" s="81">
        <v>423916.32</v>
      </c>
      <c r="AK8" s="50"/>
      <c r="AL8" s="85">
        <f t="shared" si="0"/>
        <v>0.98585190697674419</v>
      </c>
      <c r="AM8" s="57"/>
      <c r="AO8" s="151"/>
    </row>
    <row r="9" spans="1:41" s="60" customFormat="1" ht="17.25" customHeight="1" x14ac:dyDescent="0.25">
      <c r="A9" s="54">
        <v>4210</v>
      </c>
      <c r="B9" s="55" t="s">
        <v>83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9"/>
      <c r="O9" s="61"/>
      <c r="P9" s="61"/>
      <c r="Q9" s="61"/>
      <c r="R9" s="61"/>
      <c r="S9" s="61"/>
      <c r="T9" s="50"/>
      <c r="U9" s="50"/>
      <c r="V9" s="50"/>
      <c r="W9" s="50"/>
      <c r="X9" s="59"/>
      <c r="Y9" s="61"/>
      <c r="Z9" s="61"/>
      <c r="AA9" s="61"/>
      <c r="AB9" s="50"/>
      <c r="AC9" s="50"/>
      <c r="AD9" s="50"/>
      <c r="AE9" s="50"/>
      <c r="AF9" s="61"/>
      <c r="AG9" s="61"/>
      <c r="AH9" s="61"/>
      <c r="AI9" s="81">
        <v>25000</v>
      </c>
      <c r="AJ9" s="81">
        <v>21930.9</v>
      </c>
      <c r="AK9" s="50"/>
      <c r="AL9" s="85">
        <f t="shared" si="0"/>
        <v>0.87723600000000002</v>
      </c>
      <c r="AM9" s="57"/>
      <c r="AO9" s="151"/>
    </row>
    <row r="10" spans="1:41" s="60" customFormat="1" ht="20.25" customHeight="1" x14ac:dyDescent="0.25">
      <c r="A10" s="54">
        <v>4300</v>
      </c>
      <c r="B10" s="62" t="s">
        <v>28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9"/>
      <c r="O10" s="61"/>
      <c r="P10" s="61"/>
      <c r="Q10" s="61"/>
      <c r="R10" s="61"/>
      <c r="S10" s="61"/>
      <c r="T10" s="50">
        <v>18000</v>
      </c>
      <c r="U10" s="50">
        <v>18000</v>
      </c>
      <c r="V10" s="50"/>
      <c r="W10" s="50"/>
      <c r="X10" s="59"/>
      <c r="Y10" s="61"/>
      <c r="Z10" s="61"/>
      <c r="AA10" s="61"/>
      <c r="AB10" s="50">
        <v>12824</v>
      </c>
      <c r="AC10" s="50">
        <v>12824</v>
      </c>
      <c r="AD10" s="50"/>
      <c r="AE10" s="50"/>
      <c r="AF10" s="61"/>
      <c r="AG10" s="61"/>
      <c r="AH10" s="61"/>
      <c r="AI10" s="81">
        <v>27000</v>
      </c>
      <c r="AJ10" s="81">
        <v>20575.3</v>
      </c>
      <c r="AK10" s="50"/>
      <c r="AL10" s="85">
        <f t="shared" si="0"/>
        <v>0.76204814814814814</v>
      </c>
      <c r="AM10" s="57"/>
    </row>
    <row r="11" spans="1:41" s="41" customFormat="1" ht="25.2" customHeight="1" thickBot="1" x14ac:dyDescent="0.35">
      <c r="A11" s="28" t="s">
        <v>0</v>
      </c>
      <c r="B11" s="117" t="s">
        <v>33</v>
      </c>
      <c r="C11" s="123" t="e">
        <f>SUM(C12+#REF!)</f>
        <v>#REF!</v>
      </c>
      <c r="D11" s="123" t="e">
        <f>SUM(D12+#REF!)</f>
        <v>#REF!</v>
      </c>
      <c r="E11" s="123" t="e">
        <f>SUM(E12+#REF!)</f>
        <v>#REF!</v>
      </c>
      <c r="F11" s="123" t="e">
        <f>SUM(F12+#REF!)</f>
        <v>#REF!</v>
      </c>
      <c r="G11" s="123" t="e">
        <f>SUM(G12+#REF!)</f>
        <v>#REF!</v>
      </c>
      <c r="H11" s="123"/>
      <c r="I11" s="123"/>
      <c r="J11" s="123"/>
      <c r="K11" s="123"/>
      <c r="L11" s="123"/>
      <c r="M11" s="123" t="e">
        <f>SUM(M12+#REF!)</f>
        <v>#REF!</v>
      </c>
      <c r="N11" s="123" t="e">
        <f>SUM(N12+#REF!)</f>
        <v>#REF!</v>
      </c>
      <c r="O11" s="123" t="e">
        <f>SUM(O12+#REF!)</f>
        <v>#REF!</v>
      </c>
      <c r="P11" s="123" t="e">
        <f>SUM(P12+#REF!)</f>
        <v>#REF!</v>
      </c>
      <c r="Q11" s="123" t="e">
        <f>SUM(Q12+#REF!)</f>
        <v>#REF!</v>
      </c>
      <c r="R11" s="123" t="e">
        <f>SUM(R12+#REF!)</f>
        <v>#REF!</v>
      </c>
      <c r="S11" s="123" t="e">
        <f>SUM(S12+#REF!)</f>
        <v>#REF!</v>
      </c>
      <c r="T11" s="123" t="e">
        <f>SUM(#REF!+T12+#REF!)</f>
        <v>#REF!</v>
      </c>
      <c r="U11" s="123" t="e">
        <f>SUM(#REF!+U12+#REF!)</f>
        <v>#REF!</v>
      </c>
      <c r="V11" s="123" t="e">
        <f>SUM(#REF!+V12+#REF!)</f>
        <v>#REF!</v>
      </c>
      <c r="W11" s="123" t="e">
        <f>SUM(#REF!+W12+#REF!)</f>
        <v>#REF!</v>
      </c>
      <c r="X11" s="123" t="e">
        <f>SUM(#REF!+X12+#REF!)</f>
        <v>#REF!</v>
      </c>
      <c r="Y11" s="123" t="e">
        <f>SUM(#REF!+Y12+#REF!)</f>
        <v>#REF!</v>
      </c>
      <c r="Z11" s="123" t="e">
        <f>SUM(#REF!+Z12+#REF!)</f>
        <v>#REF!</v>
      </c>
      <c r="AA11" s="123" t="e">
        <f>SUM(#REF!+AA12+#REF!)</f>
        <v>#REF!</v>
      </c>
      <c r="AB11" s="123" t="e">
        <f>SUM(#REF!+AB12+#REF!)</f>
        <v>#REF!</v>
      </c>
      <c r="AC11" s="123" t="e">
        <f>SUM(#REF!+AC12+#REF!)</f>
        <v>#REF!</v>
      </c>
      <c r="AD11" s="123" t="e">
        <f>SUM(#REF!+AD12+#REF!)</f>
        <v>#REF!</v>
      </c>
      <c r="AE11" s="123" t="e">
        <f>SUM(#REF!+AE12+#REF!)</f>
        <v>#REF!</v>
      </c>
      <c r="AF11" s="123" t="e">
        <f>SUM(#REF!+AF12+#REF!)</f>
        <v>#REF!</v>
      </c>
      <c r="AG11" s="123" t="e">
        <f>SUM(#REF!+AG12+#REF!)</f>
        <v>#REF!</v>
      </c>
      <c r="AH11" s="123" t="e">
        <f>SUM(#REF!+AH12+#REF!)</f>
        <v>#REF!</v>
      </c>
      <c r="AI11" s="124">
        <f>SUM(AI12)</f>
        <v>231000</v>
      </c>
      <c r="AJ11" s="124">
        <f>SUM(AJ12)</f>
        <v>224314.91999999998</v>
      </c>
      <c r="AK11" s="123" t="e">
        <f>SUM(#REF!+AK12+#REF!)</f>
        <v>#REF!</v>
      </c>
      <c r="AL11" s="122">
        <f t="shared" si="0"/>
        <v>0.97106025974025967</v>
      </c>
      <c r="AM11" s="13"/>
    </row>
    <row r="12" spans="1:41" s="79" customFormat="1" ht="23.1" customHeight="1" thickTop="1" x14ac:dyDescent="0.3">
      <c r="A12" s="30" t="s">
        <v>63</v>
      </c>
      <c r="B12" s="92" t="s">
        <v>64</v>
      </c>
      <c r="C12" s="93" t="e">
        <f>SUM(#REF!)</f>
        <v>#REF!</v>
      </c>
      <c r="D12" s="93" t="e">
        <f>SUM(#REF!)</f>
        <v>#REF!</v>
      </c>
      <c r="E12" s="93" t="e">
        <f>SUM(#REF!)</f>
        <v>#REF!</v>
      </c>
      <c r="F12" s="93" t="e">
        <f>SUM(#REF!)</f>
        <v>#REF!</v>
      </c>
      <c r="G12" s="93" t="e">
        <f>SUM(#REF!)</f>
        <v>#REF!</v>
      </c>
      <c r="H12" s="93"/>
      <c r="I12" s="93"/>
      <c r="J12" s="93"/>
      <c r="K12" s="93"/>
      <c r="L12" s="93"/>
      <c r="M12" s="93" t="e">
        <f>SUM(#REF!)</f>
        <v>#REF!</v>
      </c>
      <c r="N12" s="93" t="e">
        <f>SUM(#REF!)</f>
        <v>#REF!</v>
      </c>
      <c r="O12" s="93" t="e">
        <f>SUM(#REF!)</f>
        <v>#REF!</v>
      </c>
      <c r="P12" s="93"/>
      <c r="Q12" s="93"/>
      <c r="R12" s="93" t="e">
        <f>SUM(#REF!)</f>
        <v>#REF!</v>
      </c>
      <c r="S12" s="93" t="e">
        <f>SUM(#REF!)</f>
        <v>#REF!</v>
      </c>
      <c r="T12" s="93" t="e">
        <f>SUM(#REF!)</f>
        <v>#REF!</v>
      </c>
      <c r="U12" s="93" t="e">
        <f>SUM(#REF!)</f>
        <v>#REF!</v>
      </c>
      <c r="V12" s="93" t="e">
        <f>SUM(#REF!)</f>
        <v>#REF!</v>
      </c>
      <c r="W12" s="93" t="e">
        <f>SUM(#REF!)</f>
        <v>#REF!</v>
      </c>
      <c r="X12" s="94" t="e">
        <f>SUM(#REF!)</f>
        <v>#REF!</v>
      </c>
      <c r="Y12" s="95" t="e">
        <f>SUM(#REF!)</f>
        <v>#REF!</v>
      </c>
      <c r="Z12" s="93" t="e">
        <f>SUM(#REF!)</f>
        <v>#REF!</v>
      </c>
      <c r="AA12" s="93" t="e">
        <f>SUM(#REF!)</f>
        <v>#REF!</v>
      </c>
      <c r="AB12" s="93">
        <f t="shared" ref="AB12:AK12" si="2">SUM(AB13:AB13)</f>
        <v>126750</v>
      </c>
      <c r="AC12" s="93">
        <f t="shared" si="2"/>
        <v>126750</v>
      </c>
      <c r="AD12" s="93">
        <f t="shared" si="2"/>
        <v>0</v>
      </c>
      <c r="AE12" s="93">
        <f t="shared" si="2"/>
        <v>0</v>
      </c>
      <c r="AF12" s="93">
        <f t="shared" si="2"/>
        <v>0</v>
      </c>
      <c r="AG12" s="93">
        <f t="shared" si="2"/>
        <v>0</v>
      </c>
      <c r="AH12" s="93">
        <f t="shared" si="2"/>
        <v>0</v>
      </c>
      <c r="AI12" s="96">
        <f>SUM(AI13:AI14)</f>
        <v>231000</v>
      </c>
      <c r="AJ12" s="96">
        <f>SUM(AJ13:AJ14)</f>
        <v>224314.91999999998</v>
      </c>
      <c r="AK12" s="93">
        <f t="shared" si="2"/>
        <v>0</v>
      </c>
      <c r="AL12" s="90">
        <f t="shared" ref="AL12:AL23" si="3">SUM(AJ12/AI12)</f>
        <v>0.97106025974025967</v>
      </c>
      <c r="AM12" s="39"/>
    </row>
    <row r="13" spans="1:41" s="60" customFormat="1" ht="15.6" x14ac:dyDescent="0.25">
      <c r="A13" s="54" t="s">
        <v>119</v>
      </c>
      <c r="B13" s="62" t="s">
        <v>83</v>
      </c>
      <c r="C13" s="50">
        <v>110000</v>
      </c>
      <c r="D13" s="50"/>
      <c r="E13" s="50">
        <v>110000</v>
      </c>
      <c r="F13" s="50"/>
      <c r="G13" s="50"/>
      <c r="H13" s="50"/>
      <c r="I13" s="50"/>
      <c r="J13" s="50"/>
      <c r="K13" s="50"/>
      <c r="L13" s="50"/>
      <c r="M13" s="59"/>
      <c r="O13" s="61"/>
      <c r="P13" s="61"/>
      <c r="Q13" s="61"/>
      <c r="R13" s="61"/>
      <c r="S13" s="61"/>
      <c r="T13" s="50">
        <v>100000</v>
      </c>
      <c r="U13" s="50">
        <v>100000</v>
      </c>
      <c r="V13" s="50"/>
      <c r="W13" s="50"/>
      <c r="X13" s="59"/>
      <c r="Y13" s="61"/>
      <c r="Z13" s="61"/>
      <c r="AA13" s="61"/>
      <c r="AB13" s="50">
        <v>126750</v>
      </c>
      <c r="AC13" s="50">
        <v>126750</v>
      </c>
      <c r="AD13" s="50"/>
      <c r="AE13" s="50"/>
      <c r="AF13" s="61"/>
      <c r="AG13" s="61"/>
      <c r="AH13" s="61"/>
      <c r="AI13" s="81">
        <v>3000</v>
      </c>
      <c r="AJ13" s="81">
        <v>1102.08</v>
      </c>
      <c r="AK13" s="50"/>
      <c r="AL13" s="85">
        <f t="shared" si="3"/>
        <v>0.36735999999999996</v>
      </c>
      <c r="AM13" s="57"/>
    </row>
    <row r="14" spans="1:41" s="60" customFormat="1" ht="15.6" x14ac:dyDescent="0.25">
      <c r="A14" s="54">
        <v>4300</v>
      </c>
      <c r="B14" s="62" t="s">
        <v>28</v>
      </c>
      <c r="C14" s="50">
        <v>110000</v>
      </c>
      <c r="D14" s="50"/>
      <c r="E14" s="50">
        <v>110000</v>
      </c>
      <c r="F14" s="50"/>
      <c r="G14" s="50"/>
      <c r="H14" s="50"/>
      <c r="I14" s="50"/>
      <c r="J14" s="50"/>
      <c r="K14" s="50"/>
      <c r="L14" s="50"/>
      <c r="M14" s="59"/>
      <c r="O14" s="61"/>
      <c r="P14" s="61"/>
      <c r="Q14" s="61"/>
      <c r="R14" s="61"/>
      <c r="S14" s="61"/>
      <c r="T14" s="50">
        <v>100000</v>
      </c>
      <c r="U14" s="50">
        <v>100000</v>
      </c>
      <c r="V14" s="50"/>
      <c r="W14" s="50"/>
      <c r="X14" s="59"/>
      <c r="Y14" s="61"/>
      <c r="Z14" s="61"/>
      <c r="AA14" s="61"/>
      <c r="AB14" s="50">
        <v>126750</v>
      </c>
      <c r="AC14" s="50">
        <v>126750</v>
      </c>
      <c r="AD14" s="50"/>
      <c r="AE14" s="50"/>
      <c r="AF14" s="61"/>
      <c r="AG14" s="61"/>
      <c r="AH14" s="61"/>
      <c r="AI14" s="81">
        <v>228000</v>
      </c>
      <c r="AJ14" s="81">
        <v>223212.84</v>
      </c>
      <c r="AK14" s="50"/>
      <c r="AL14" s="85">
        <f t="shared" si="3"/>
        <v>0.9790036842105263</v>
      </c>
      <c r="AM14" s="57"/>
    </row>
    <row r="15" spans="1:41" s="60" customFormat="1" ht="28.5" customHeight="1" thickBot="1" x14ac:dyDescent="0.35">
      <c r="A15" s="54"/>
      <c r="B15" s="189" t="s">
        <v>361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19"/>
      <c r="Y15" s="120"/>
      <c r="Z15" s="123"/>
      <c r="AA15" s="123"/>
      <c r="AB15" s="123"/>
      <c r="AC15" s="123"/>
      <c r="AD15" s="123"/>
      <c r="AE15" s="123"/>
      <c r="AF15" s="123"/>
      <c r="AG15" s="123"/>
      <c r="AH15" s="123"/>
      <c r="AI15" s="124">
        <f>SUM(AI16)</f>
        <v>500</v>
      </c>
      <c r="AJ15" s="124">
        <f>SUM(AJ16)</f>
        <v>36.9</v>
      </c>
      <c r="AK15" s="124">
        <f>SUM(AK16)</f>
        <v>0</v>
      </c>
      <c r="AL15" s="122">
        <f t="shared" si="3"/>
        <v>7.3799999999999991E-2</v>
      </c>
      <c r="AM15" s="57"/>
    </row>
    <row r="16" spans="1:41" s="60" customFormat="1" ht="16.2" thickTop="1" x14ac:dyDescent="0.3">
      <c r="A16" s="30" t="s">
        <v>362</v>
      </c>
      <c r="B16" s="92" t="s">
        <v>10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4"/>
      <c r="Y16" s="95"/>
      <c r="Z16" s="93"/>
      <c r="AA16" s="93"/>
      <c r="AB16" s="93"/>
      <c r="AC16" s="93"/>
      <c r="AD16" s="93"/>
      <c r="AE16" s="93"/>
      <c r="AF16" s="93"/>
      <c r="AG16" s="93"/>
      <c r="AH16" s="93"/>
      <c r="AI16" s="96">
        <f>SUM(AI17)</f>
        <v>500</v>
      </c>
      <c r="AJ16" s="96">
        <f>SUM(AJ17)</f>
        <v>36.9</v>
      </c>
      <c r="AK16" s="93"/>
      <c r="AL16" s="90">
        <f t="shared" si="3"/>
        <v>7.3799999999999991E-2</v>
      </c>
      <c r="AM16" s="57"/>
    </row>
    <row r="17" spans="1:40" s="60" customFormat="1" ht="30" customHeight="1" x14ac:dyDescent="0.25">
      <c r="A17" s="54">
        <v>4300</v>
      </c>
      <c r="B17" s="62" t="s">
        <v>28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9"/>
      <c r="O17" s="61"/>
      <c r="P17" s="61"/>
      <c r="Q17" s="61"/>
      <c r="R17" s="61"/>
      <c r="S17" s="61"/>
      <c r="T17" s="50"/>
      <c r="U17" s="50"/>
      <c r="V17" s="50"/>
      <c r="W17" s="50"/>
      <c r="X17" s="59"/>
      <c r="Y17" s="61"/>
      <c r="Z17" s="61"/>
      <c r="AA17" s="61"/>
      <c r="AB17" s="50"/>
      <c r="AC17" s="50"/>
      <c r="AD17" s="50"/>
      <c r="AE17" s="50"/>
      <c r="AF17" s="61"/>
      <c r="AG17" s="61"/>
      <c r="AH17" s="61"/>
      <c r="AI17" s="81">
        <v>500</v>
      </c>
      <c r="AJ17" s="81">
        <v>36.9</v>
      </c>
      <c r="AK17" s="50"/>
      <c r="AL17" s="85">
        <f t="shared" si="3"/>
        <v>7.3799999999999991E-2</v>
      </c>
      <c r="AM17" s="57"/>
    </row>
    <row r="18" spans="1:40" s="41" customFormat="1" ht="25.2" customHeight="1" thickBot="1" x14ac:dyDescent="0.35">
      <c r="A18" s="28" t="s">
        <v>0</v>
      </c>
      <c r="B18" s="125" t="s">
        <v>34</v>
      </c>
      <c r="C18" s="123">
        <f t="shared" ref="C18:AK18" si="4">SUM(C23)</f>
        <v>6044500</v>
      </c>
      <c r="D18" s="123">
        <f t="shared" si="4"/>
        <v>6044500</v>
      </c>
      <c r="E18" s="123">
        <f t="shared" si="4"/>
        <v>0</v>
      </c>
      <c r="F18" s="123">
        <f t="shared" si="4"/>
        <v>0</v>
      </c>
      <c r="G18" s="123">
        <f t="shared" si="4"/>
        <v>0</v>
      </c>
      <c r="H18" s="123"/>
      <c r="I18" s="123"/>
      <c r="J18" s="123"/>
      <c r="K18" s="123"/>
      <c r="L18" s="123"/>
      <c r="M18" s="123">
        <f t="shared" si="4"/>
        <v>0</v>
      </c>
      <c r="N18" s="123">
        <f t="shared" si="4"/>
        <v>0</v>
      </c>
      <c r="O18" s="123">
        <f t="shared" si="4"/>
        <v>0</v>
      </c>
      <c r="P18" s="123"/>
      <c r="Q18" s="123"/>
      <c r="R18" s="123">
        <f t="shared" si="4"/>
        <v>0</v>
      </c>
      <c r="S18" s="123">
        <f t="shared" si="4"/>
        <v>0</v>
      </c>
      <c r="T18" s="123">
        <f t="shared" si="4"/>
        <v>6921050</v>
      </c>
      <c r="U18" s="123">
        <f t="shared" si="4"/>
        <v>6240904</v>
      </c>
      <c r="V18" s="123">
        <f t="shared" si="4"/>
        <v>680146</v>
      </c>
      <c r="W18" s="123">
        <f t="shared" si="4"/>
        <v>0</v>
      </c>
      <c r="X18" s="119">
        <f t="shared" si="4"/>
        <v>0</v>
      </c>
      <c r="Y18" s="120">
        <f t="shared" si="4"/>
        <v>0</v>
      </c>
      <c r="Z18" s="123">
        <f t="shared" si="4"/>
        <v>0</v>
      </c>
      <c r="AA18" s="123">
        <f t="shared" si="4"/>
        <v>0</v>
      </c>
      <c r="AB18" s="123">
        <f t="shared" si="4"/>
        <v>8593513</v>
      </c>
      <c r="AC18" s="123">
        <f t="shared" si="4"/>
        <v>8593513</v>
      </c>
      <c r="AD18" s="123">
        <f t="shared" si="4"/>
        <v>0</v>
      </c>
      <c r="AE18" s="123">
        <f t="shared" si="4"/>
        <v>0</v>
      </c>
      <c r="AF18" s="123">
        <f t="shared" si="4"/>
        <v>0</v>
      </c>
      <c r="AG18" s="123">
        <f t="shared" si="4"/>
        <v>0</v>
      </c>
      <c r="AH18" s="123">
        <f t="shared" si="4"/>
        <v>0</v>
      </c>
      <c r="AI18" s="124">
        <f>SUM(AI19+AI23+AI35+AI37)</f>
        <v>8756948.2799999993</v>
      </c>
      <c r="AJ18" s="124">
        <f>SUM(AJ19+AJ23+AJ35+AJ37)</f>
        <v>6457682.0399999991</v>
      </c>
      <c r="AK18" s="123">
        <f t="shared" si="4"/>
        <v>0</v>
      </c>
      <c r="AL18" s="122">
        <f t="shared" si="3"/>
        <v>0.73743521527341938</v>
      </c>
      <c r="AM18" s="13"/>
    </row>
    <row r="19" spans="1:40" s="41" customFormat="1" ht="25.2" customHeight="1" thickTop="1" x14ac:dyDescent="0.3">
      <c r="A19" s="30" t="s">
        <v>363</v>
      </c>
      <c r="B19" s="182" t="s">
        <v>364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9">
        <f>SUM(AI20:AI22)</f>
        <v>175500</v>
      </c>
      <c r="AJ19" s="89">
        <f>SUM(AJ20:AJ22)</f>
        <v>3711.66</v>
      </c>
      <c r="AK19" s="88"/>
      <c r="AL19" s="90">
        <f t="shared" si="3"/>
        <v>2.1149059829059829E-2</v>
      </c>
      <c r="AM19" s="13"/>
    </row>
    <row r="20" spans="1:40" s="41" customFormat="1" ht="17.25" customHeight="1" x14ac:dyDescent="0.3">
      <c r="A20" s="54">
        <v>4300</v>
      </c>
      <c r="B20" s="62" t="s">
        <v>28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9"/>
      <c r="N20" s="60"/>
      <c r="O20" s="61"/>
      <c r="P20" s="61"/>
      <c r="Q20" s="61"/>
      <c r="R20" s="61"/>
      <c r="S20" s="61"/>
      <c r="T20" s="50"/>
      <c r="U20" s="50"/>
      <c r="V20" s="50"/>
      <c r="W20" s="50"/>
      <c r="X20" s="59"/>
      <c r="Y20" s="61"/>
      <c r="Z20" s="61"/>
      <c r="AA20" s="61"/>
      <c r="AB20" s="50"/>
      <c r="AC20" s="50"/>
      <c r="AD20" s="50"/>
      <c r="AE20" s="50"/>
      <c r="AF20" s="61"/>
      <c r="AG20" s="61"/>
      <c r="AH20" s="61"/>
      <c r="AI20" s="81">
        <v>150000</v>
      </c>
      <c r="AJ20" s="81">
        <v>0</v>
      </c>
      <c r="AK20" s="50"/>
      <c r="AL20" s="190">
        <f t="shared" si="3"/>
        <v>0</v>
      </c>
      <c r="AM20" s="13"/>
    </row>
    <row r="21" spans="1:40" s="41" customFormat="1" ht="17.25" customHeight="1" x14ac:dyDescent="0.3">
      <c r="A21" s="54" t="s">
        <v>180</v>
      </c>
      <c r="B21" s="62" t="s">
        <v>270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9"/>
      <c r="N21" s="60"/>
      <c r="O21" s="61"/>
      <c r="P21" s="61"/>
      <c r="Q21" s="61"/>
      <c r="R21" s="61"/>
      <c r="S21" s="61"/>
      <c r="T21" s="50"/>
      <c r="U21" s="50"/>
      <c r="V21" s="50"/>
      <c r="W21" s="50"/>
      <c r="X21" s="59"/>
      <c r="Y21" s="61"/>
      <c r="Z21" s="61"/>
      <c r="AA21" s="61"/>
      <c r="AB21" s="50"/>
      <c r="AC21" s="50"/>
      <c r="AD21" s="50"/>
      <c r="AE21" s="50"/>
      <c r="AF21" s="61"/>
      <c r="AG21" s="61"/>
      <c r="AH21" s="61"/>
      <c r="AI21" s="81">
        <v>25000</v>
      </c>
      <c r="AJ21" s="81">
        <v>3711.66</v>
      </c>
      <c r="AK21" s="50"/>
      <c r="AL21" s="191">
        <f t="shared" si="3"/>
        <v>0.1484664</v>
      </c>
      <c r="AM21" s="13"/>
    </row>
    <row r="22" spans="1:40" s="41" customFormat="1" ht="16.5" customHeight="1" x14ac:dyDescent="0.3">
      <c r="A22" s="54" t="s">
        <v>169</v>
      </c>
      <c r="B22" s="62" t="s">
        <v>170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9"/>
      <c r="N22" s="60"/>
      <c r="O22" s="61"/>
      <c r="P22" s="61"/>
      <c r="Q22" s="61"/>
      <c r="R22" s="61"/>
      <c r="S22" s="61"/>
      <c r="T22" s="50"/>
      <c r="U22" s="50"/>
      <c r="V22" s="50"/>
      <c r="W22" s="50"/>
      <c r="X22" s="59"/>
      <c r="Y22" s="61"/>
      <c r="Z22" s="61"/>
      <c r="AA22" s="61"/>
      <c r="AB22" s="50"/>
      <c r="AC22" s="50"/>
      <c r="AD22" s="50"/>
      <c r="AE22" s="50"/>
      <c r="AF22" s="61"/>
      <c r="AG22" s="61"/>
      <c r="AH22" s="61"/>
      <c r="AI22" s="81">
        <v>500</v>
      </c>
      <c r="AJ22" s="81">
        <v>0</v>
      </c>
      <c r="AK22" s="50"/>
      <c r="AL22" s="191">
        <f t="shared" si="3"/>
        <v>0</v>
      </c>
      <c r="AM22" s="13"/>
    </row>
    <row r="23" spans="1:40" s="40" customFormat="1" ht="23.1" customHeight="1" x14ac:dyDescent="0.3">
      <c r="A23" s="30" t="s">
        <v>100</v>
      </c>
      <c r="B23" s="87" t="s">
        <v>11</v>
      </c>
      <c r="C23" s="88">
        <f>SUM(C25:C33)</f>
        <v>6044500</v>
      </c>
      <c r="D23" s="88">
        <f>SUM(D25:D33)</f>
        <v>6044500</v>
      </c>
      <c r="E23" s="88">
        <f>SUM(E25:E33)</f>
        <v>0</v>
      </c>
      <c r="F23" s="88">
        <f>SUM(F25:F33)</f>
        <v>0</v>
      </c>
      <c r="G23" s="88">
        <f>SUM(G25:G33)</f>
        <v>0</v>
      </c>
      <c r="H23" s="88"/>
      <c r="I23" s="88"/>
      <c r="J23" s="88"/>
      <c r="K23" s="88"/>
      <c r="L23" s="88"/>
      <c r="M23" s="88">
        <f t="shared" ref="M23:S23" si="5">SUM(M24:M33)</f>
        <v>0</v>
      </c>
      <c r="N23" s="88">
        <f t="shared" si="5"/>
        <v>0</v>
      </c>
      <c r="O23" s="88">
        <f t="shared" si="5"/>
        <v>0</v>
      </c>
      <c r="P23" s="88">
        <f t="shared" si="5"/>
        <v>0</v>
      </c>
      <c r="Q23" s="88">
        <f t="shared" si="5"/>
        <v>0</v>
      </c>
      <c r="R23" s="88">
        <f t="shared" si="5"/>
        <v>0</v>
      </c>
      <c r="S23" s="88">
        <f t="shared" si="5"/>
        <v>0</v>
      </c>
      <c r="T23" s="88">
        <f t="shared" ref="T23:AH23" si="6">SUM(T24:T33)</f>
        <v>6921050</v>
      </c>
      <c r="U23" s="88">
        <f t="shared" si="6"/>
        <v>6240904</v>
      </c>
      <c r="V23" s="88">
        <f t="shared" si="6"/>
        <v>680146</v>
      </c>
      <c r="W23" s="88">
        <f t="shared" si="6"/>
        <v>0</v>
      </c>
      <c r="X23" s="88">
        <f t="shared" si="6"/>
        <v>0</v>
      </c>
      <c r="Y23" s="88">
        <f t="shared" si="6"/>
        <v>0</v>
      </c>
      <c r="Z23" s="88">
        <f t="shared" si="6"/>
        <v>0</v>
      </c>
      <c r="AA23" s="88">
        <f t="shared" si="6"/>
        <v>0</v>
      </c>
      <c r="AB23" s="88">
        <f t="shared" si="6"/>
        <v>8593513</v>
      </c>
      <c r="AC23" s="88">
        <f t="shared" si="6"/>
        <v>8593513</v>
      </c>
      <c r="AD23" s="88">
        <f t="shared" si="6"/>
        <v>0</v>
      </c>
      <c r="AE23" s="88">
        <f t="shared" si="6"/>
        <v>0</v>
      </c>
      <c r="AF23" s="88">
        <f t="shared" si="6"/>
        <v>0</v>
      </c>
      <c r="AG23" s="88">
        <f t="shared" si="6"/>
        <v>0</v>
      </c>
      <c r="AH23" s="88">
        <f t="shared" si="6"/>
        <v>0</v>
      </c>
      <c r="AI23" s="89">
        <f>SUM(AI24:AI34)</f>
        <v>7895908.2799999993</v>
      </c>
      <c r="AJ23" s="89">
        <f>SUM(AJ24:AJ34)</f>
        <v>5799917.9399999995</v>
      </c>
      <c r="AK23" s="88">
        <f>SUM(AK24:AK33)</f>
        <v>0</v>
      </c>
      <c r="AL23" s="90">
        <f t="shared" si="3"/>
        <v>0.73454727870775116</v>
      </c>
      <c r="AM23" s="31"/>
    </row>
    <row r="24" spans="1:40" s="60" customFormat="1" ht="49.5" customHeight="1" x14ac:dyDescent="0.25">
      <c r="A24" s="54">
        <v>2310</v>
      </c>
      <c r="B24" s="62" t="s">
        <v>94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9"/>
      <c r="O24" s="61"/>
      <c r="P24" s="61"/>
      <c r="Q24" s="61"/>
      <c r="R24" s="61"/>
      <c r="S24" s="61"/>
      <c r="T24" s="50">
        <v>442205</v>
      </c>
      <c r="U24" s="50">
        <v>442205</v>
      </c>
      <c r="V24" s="50"/>
      <c r="W24" s="50"/>
      <c r="X24" s="59"/>
      <c r="Y24" s="61"/>
      <c r="Z24" s="61"/>
      <c r="AA24" s="61"/>
      <c r="AB24" s="50">
        <v>425731</v>
      </c>
      <c r="AC24" s="50">
        <v>425731</v>
      </c>
      <c r="AD24" s="50"/>
      <c r="AE24" s="50"/>
      <c r="AF24" s="61"/>
      <c r="AG24" s="61"/>
      <c r="AH24" s="61"/>
      <c r="AI24" s="81">
        <v>797647</v>
      </c>
      <c r="AJ24" s="81">
        <v>676681.93</v>
      </c>
      <c r="AK24" s="50"/>
      <c r="AL24" s="85">
        <f t="shared" ref="AL24:AL33" si="7">SUM(AJ24/AI24)</f>
        <v>0.84834761492239052</v>
      </c>
      <c r="AM24" s="57"/>
      <c r="AN24" s="151"/>
    </row>
    <row r="25" spans="1:40" s="60" customFormat="1" ht="15.6" x14ac:dyDescent="0.25">
      <c r="A25" s="54">
        <v>4210</v>
      </c>
      <c r="B25" s="62" t="s">
        <v>83</v>
      </c>
      <c r="C25" s="50">
        <v>60000</v>
      </c>
      <c r="D25" s="50">
        <v>60000</v>
      </c>
      <c r="E25" s="50"/>
      <c r="F25" s="50"/>
      <c r="G25" s="50"/>
      <c r="H25" s="50"/>
      <c r="I25" s="50"/>
      <c r="J25" s="50"/>
      <c r="K25" s="56"/>
      <c r="L25" s="50"/>
      <c r="M25" s="59"/>
      <c r="O25" s="61"/>
      <c r="P25" s="61"/>
      <c r="Q25" s="61"/>
      <c r="R25" s="61"/>
      <c r="S25" s="61"/>
      <c r="T25" s="50">
        <v>15202</v>
      </c>
      <c r="U25" s="50">
        <v>15202</v>
      </c>
      <c r="V25" s="56"/>
      <c r="W25" s="50"/>
      <c r="X25" s="59"/>
      <c r="Y25" s="61"/>
      <c r="Z25" s="61"/>
      <c r="AA25" s="61"/>
      <c r="AB25" s="50">
        <v>10200</v>
      </c>
      <c r="AC25" s="50">
        <v>10200</v>
      </c>
      <c r="AD25" s="56"/>
      <c r="AE25" s="50"/>
      <c r="AF25" s="61"/>
      <c r="AG25" s="61"/>
      <c r="AH25" s="61"/>
      <c r="AI25" s="81">
        <v>110601</v>
      </c>
      <c r="AJ25" s="81">
        <v>14538.67</v>
      </c>
      <c r="AK25" s="56"/>
      <c r="AL25" s="85">
        <f t="shared" si="7"/>
        <v>0.13145152394643811</v>
      </c>
      <c r="AM25" s="57"/>
    </row>
    <row r="26" spans="1:40" s="60" customFormat="1" ht="15.6" x14ac:dyDescent="0.25">
      <c r="A26" s="54">
        <v>4260</v>
      </c>
      <c r="B26" s="62" t="s">
        <v>6</v>
      </c>
      <c r="C26" s="50">
        <v>9500</v>
      </c>
      <c r="D26" s="50">
        <v>9500</v>
      </c>
      <c r="E26" s="50"/>
      <c r="F26" s="50"/>
      <c r="G26" s="50"/>
      <c r="H26" s="50"/>
      <c r="I26" s="50"/>
      <c r="J26" s="50"/>
      <c r="K26" s="50"/>
      <c r="L26" s="50"/>
      <c r="M26" s="59"/>
      <c r="O26" s="61"/>
      <c r="P26" s="61"/>
      <c r="Q26" s="61"/>
      <c r="R26" s="61"/>
      <c r="S26" s="61"/>
      <c r="T26" s="50">
        <v>10748</v>
      </c>
      <c r="U26" s="50">
        <v>10748</v>
      </c>
      <c r="V26" s="50"/>
      <c r="W26" s="50"/>
      <c r="X26" s="59"/>
      <c r="Y26" s="61"/>
      <c r="Z26" s="61"/>
      <c r="AA26" s="61"/>
      <c r="AB26" s="50">
        <v>7140</v>
      </c>
      <c r="AC26" s="50">
        <v>7140</v>
      </c>
      <c r="AD26" s="50"/>
      <c r="AE26" s="50"/>
      <c r="AF26" s="61"/>
      <c r="AG26" s="61"/>
      <c r="AH26" s="61"/>
      <c r="AI26" s="81">
        <v>12510</v>
      </c>
      <c r="AJ26" s="81">
        <v>7191.53</v>
      </c>
      <c r="AK26" s="50"/>
      <c r="AL26" s="85">
        <f t="shared" si="7"/>
        <v>0.57486250999200639</v>
      </c>
      <c r="AM26" s="57"/>
    </row>
    <row r="27" spans="1:40" s="60" customFormat="1" ht="15.6" x14ac:dyDescent="0.25">
      <c r="A27" s="54">
        <v>4270</v>
      </c>
      <c r="B27" s="55" t="s">
        <v>29</v>
      </c>
      <c r="C27" s="50">
        <v>3500000</v>
      </c>
      <c r="D27" s="50">
        <v>3500000</v>
      </c>
      <c r="E27" s="50"/>
      <c r="F27" s="50"/>
      <c r="G27" s="50"/>
      <c r="H27" s="50"/>
      <c r="I27" s="50"/>
      <c r="J27" s="50"/>
      <c r="K27" s="50"/>
      <c r="L27" s="50"/>
      <c r="M27" s="59"/>
      <c r="O27" s="61"/>
      <c r="P27" s="61"/>
      <c r="Q27" s="61"/>
      <c r="R27" s="61"/>
      <c r="S27" s="61"/>
      <c r="T27" s="50">
        <v>2234881</v>
      </c>
      <c r="U27" s="50">
        <v>2234881</v>
      </c>
      <c r="V27" s="50"/>
      <c r="W27" s="50"/>
      <c r="X27" s="59"/>
      <c r="Y27" s="61"/>
      <c r="Z27" s="61"/>
      <c r="AA27" s="61"/>
      <c r="AB27" s="50">
        <v>3328263</v>
      </c>
      <c r="AC27" s="50">
        <v>3328263</v>
      </c>
      <c r="AD27" s="50"/>
      <c r="AE27" s="50"/>
      <c r="AF27" s="61"/>
      <c r="AG27" s="61"/>
      <c r="AH27" s="61"/>
      <c r="AI27" s="81">
        <v>3467847.28</v>
      </c>
      <c r="AJ27" s="81">
        <v>2727030.05</v>
      </c>
      <c r="AK27" s="50"/>
      <c r="AL27" s="85">
        <f t="shared" si="7"/>
        <v>0.7863754744124718</v>
      </c>
      <c r="AM27" s="57"/>
    </row>
    <row r="28" spans="1:40" s="60" customFormat="1" ht="15.6" x14ac:dyDescent="0.25">
      <c r="A28" s="54">
        <v>4300</v>
      </c>
      <c r="B28" s="55" t="s">
        <v>28</v>
      </c>
      <c r="C28" s="50">
        <v>925000</v>
      </c>
      <c r="D28" s="50">
        <v>925000</v>
      </c>
      <c r="E28" s="50"/>
      <c r="F28" s="50"/>
      <c r="G28" s="50"/>
      <c r="H28" s="50"/>
      <c r="I28" s="50"/>
      <c r="J28" s="50"/>
      <c r="K28" s="50"/>
      <c r="L28" s="50"/>
      <c r="M28" s="59"/>
      <c r="O28" s="61"/>
      <c r="P28" s="61"/>
      <c r="Q28" s="61"/>
      <c r="R28" s="61"/>
      <c r="S28" s="61"/>
      <c r="T28" s="50">
        <v>71930</v>
      </c>
      <c r="U28" s="50">
        <v>71930</v>
      </c>
      <c r="V28" s="50"/>
      <c r="W28" s="50"/>
      <c r="X28" s="59"/>
      <c r="Y28" s="61"/>
      <c r="Z28" s="61"/>
      <c r="AA28" s="61"/>
      <c r="AB28" s="50">
        <v>285179</v>
      </c>
      <c r="AC28" s="50">
        <v>285179</v>
      </c>
      <c r="AD28" s="50"/>
      <c r="AE28" s="50"/>
      <c r="AF28" s="61"/>
      <c r="AG28" s="61"/>
      <c r="AH28" s="61"/>
      <c r="AI28" s="81">
        <v>1159186</v>
      </c>
      <c r="AJ28" s="81">
        <v>198789.05</v>
      </c>
      <c r="AK28" s="50"/>
      <c r="AL28" s="85">
        <f t="shared" si="7"/>
        <v>0.17149020950908653</v>
      </c>
      <c r="AM28" s="57"/>
    </row>
    <row r="29" spans="1:40" s="60" customFormat="1" ht="15.6" x14ac:dyDescent="0.25">
      <c r="A29" s="54" t="s">
        <v>180</v>
      </c>
      <c r="B29" s="148" t="s">
        <v>270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9"/>
      <c r="O29" s="61"/>
      <c r="P29" s="61"/>
      <c r="Q29" s="61"/>
      <c r="R29" s="61"/>
      <c r="S29" s="61"/>
      <c r="T29" s="50"/>
      <c r="U29" s="50"/>
      <c r="V29" s="50"/>
      <c r="W29" s="50"/>
      <c r="X29" s="59"/>
      <c r="Y29" s="61"/>
      <c r="Z29" s="61"/>
      <c r="AA29" s="61"/>
      <c r="AB29" s="50"/>
      <c r="AC29" s="50"/>
      <c r="AD29" s="50"/>
      <c r="AE29" s="50"/>
      <c r="AF29" s="61"/>
      <c r="AG29" s="61"/>
      <c r="AH29" s="61"/>
      <c r="AI29" s="81">
        <v>20000</v>
      </c>
      <c r="AJ29" s="81">
        <v>8610</v>
      </c>
      <c r="AK29" s="50"/>
      <c r="AL29" s="85">
        <f t="shared" si="7"/>
        <v>0.43049999999999999</v>
      </c>
      <c r="AM29" s="57"/>
    </row>
    <row r="30" spans="1:40" s="60" customFormat="1" ht="15.6" x14ac:dyDescent="0.25">
      <c r="A30" s="54" t="s">
        <v>240</v>
      </c>
      <c r="B30" s="148" t="s">
        <v>241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9"/>
      <c r="O30" s="61"/>
      <c r="P30" s="61"/>
      <c r="Q30" s="61"/>
      <c r="R30" s="61"/>
      <c r="S30" s="61"/>
      <c r="T30" s="50"/>
      <c r="U30" s="50"/>
      <c r="V30" s="50"/>
      <c r="W30" s="50"/>
      <c r="X30" s="59"/>
      <c r="Y30" s="61"/>
      <c r="Z30" s="61"/>
      <c r="AA30" s="61"/>
      <c r="AB30" s="50"/>
      <c r="AC30" s="50"/>
      <c r="AD30" s="50"/>
      <c r="AE30" s="50"/>
      <c r="AF30" s="61"/>
      <c r="AG30" s="61"/>
      <c r="AH30" s="61"/>
      <c r="AI30" s="81">
        <v>4773</v>
      </c>
      <c r="AJ30" s="81">
        <v>0</v>
      </c>
      <c r="AK30" s="50"/>
      <c r="AL30" s="85">
        <f t="shared" si="7"/>
        <v>0</v>
      </c>
      <c r="AM30" s="57"/>
    </row>
    <row r="31" spans="1:40" s="60" customFormat="1" ht="18" customHeight="1" x14ac:dyDescent="0.25">
      <c r="A31" s="54" t="s">
        <v>242</v>
      </c>
      <c r="B31" s="55" t="s">
        <v>243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9"/>
      <c r="O31" s="61"/>
      <c r="P31" s="61"/>
      <c r="Q31" s="61"/>
      <c r="R31" s="61"/>
      <c r="S31" s="61"/>
      <c r="T31" s="50"/>
      <c r="U31" s="50"/>
      <c r="V31" s="50"/>
      <c r="W31" s="50"/>
      <c r="X31" s="59"/>
      <c r="Y31" s="61"/>
      <c r="Z31" s="61"/>
      <c r="AA31" s="61"/>
      <c r="AB31" s="50"/>
      <c r="AC31" s="50"/>
      <c r="AD31" s="50"/>
      <c r="AE31" s="50"/>
      <c r="AF31" s="61"/>
      <c r="AG31" s="61"/>
      <c r="AH31" s="61"/>
      <c r="AI31" s="81">
        <v>2732</v>
      </c>
      <c r="AJ31" s="81">
        <v>0</v>
      </c>
      <c r="AK31" s="50"/>
      <c r="AL31" s="85">
        <f t="shared" si="7"/>
        <v>0</v>
      </c>
      <c r="AM31" s="57"/>
    </row>
    <row r="32" spans="1:40" s="60" customFormat="1" ht="17.25" customHeight="1" x14ac:dyDescent="0.25">
      <c r="A32" s="54" t="s">
        <v>169</v>
      </c>
      <c r="B32" s="55" t="s">
        <v>170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9"/>
      <c r="O32" s="61"/>
      <c r="P32" s="61"/>
      <c r="Q32" s="61"/>
      <c r="R32" s="61"/>
      <c r="S32" s="61"/>
      <c r="T32" s="50"/>
      <c r="U32" s="50"/>
      <c r="V32" s="50"/>
      <c r="W32" s="50"/>
      <c r="X32" s="59"/>
      <c r="Y32" s="61"/>
      <c r="Z32" s="61"/>
      <c r="AA32" s="61"/>
      <c r="AB32" s="50"/>
      <c r="AC32" s="50"/>
      <c r="AD32" s="50"/>
      <c r="AE32" s="50"/>
      <c r="AF32" s="61"/>
      <c r="AG32" s="61"/>
      <c r="AH32" s="61"/>
      <c r="AI32" s="81">
        <v>3000</v>
      </c>
      <c r="AJ32" s="81">
        <v>4.93</v>
      </c>
      <c r="AK32" s="50"/>
      <c r="AL32" s="85">
        <f t="shared" si="7"/>
        <v>1.6433333333333332E-3</v>
      </c>
      <c r="AM32" s="57"/>
    </row>
    <row r="33" spans="1:39" s="60" customFormat="1" ht="15.6" x14ac:dyDescent="0.25">
      <c r="A33" s="54">
        <v>6050</v>
      </c>
      <c r="B33" s="55" t="s">
        <v>48</v>
      </c>
      <c r="C33" s="50">
        <v>1550000</v>
      </c>
      <c r="D33" s="50">
        <v>1550000</v>
      </c>
      <c r="E33" s="50"/>
      <c r="F33" s="50"/>
      <c r="G33" s="50"/>
      <c r="H33" s="50"/>
      <c r="I33" s="50"/>
      <c r="J33" s="50"/>
      <c r="K33" s="50"/>
      <c r="L33" s="50"/>
      <c r="M33" s="59"/>
      <c r="O33" s="61"/>
      <c r="P33" s="61"/>
      <c r="Q33" s="61"/>
      <c r="R33" s="61"/>
      <c r="S33" s="61"/>
      <c r="T33" s="50">
        <v>4146084</v>
      </c>
      <c r="U33" s="50">
        <v>3465938</v>
      </c>
      <c r="V33" s="50">
        <v>680146</v>
      </c>
      <c r="W33" s="50"/>
      <c r="X33" s="59"/>
      <c r="Y33" s="61"/>
      <c r="Z33" s="61"/>
      <c r="AA33" s="61"/>
      <c r="AB33" s="50">
        <v>4537000</v>
      </c>
      <c r="AC33" s="50">
        <v>4537000</v>
      </c>
      <c r="AD33" s="50"/>
      <c r="AE33" s="50"/>
      <c r="AF33" s="61"/>
      <c r="AG33" s="61"/>
      <c r="AH33" s="61"/>
      <c r="AI33" s="81">
        <v>2167612</v>
      </c>
      <c r="AJ33" s="81">
        <v>2062628.79</v>
      </c>
      <c r="AK33" s="50"/>
      <c r="AL33" s="85">
        <f t="shared" si="7"/>
        <v>0.95156734231033968</v>
      </c>
      <c r="AM33" s="75"/>
    </row>
    <row r="34" spans="1:39" s="60" customFormat="1" ht="21.75" customHeight="1" x14ac:dyDescent="0.25">
      <c r="A34" s="54" t="s">
        <v>124</v>
      </c>
      <c r="B34" s="55" t="s">
        <v>93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9"/>
      <c r="O34" s="61"/>
      <c r="P34" s="61"/>
      <c r="Q34" s="61"/>
      <c r="R34" s="61"/>
      <c r="S34" s="61"/>
      <c r="T34" s="50"/>
      <c r="U34" s="50"/>
      <c r="V34" s="50"/>
      <c r="W34" s="50"/>
      <c r="X34" s="56"/>
      <c r="Y34" s="56"/>
      <c r="Z34" s="56"/>
      <c r="AA34" s="56"/>
      <c r="AB34" s="50"/>
      <c r="AC34" s="50"/>
      <c r="AD34" s="50"/>
      <c r="AE34" s="50"/>
      <c r="AF34" s="56"/>
      <c r="AG34" s="56"/>
      <c r="AH34" s="56"/>
      <c r="AI34" s="81">
        <v>150000</v>
      </c>
      <c r="AJ34" s="81">
        <v>104442.99</v>
      </c>
      <c r="AK34" s="50"/>
      <c r="AL34" s="85">
        <f>SUM(AJ34/AI34)</f>
        <v>0.69628660000000009</v>
      </c>
      <c r="AM34" s="57"/>
    </row>
    <row r="35" spans="1:39" s="60" customFormat="1" ht="21.75" customHeight="1" x14ac:dyDescent="0.3">
      <c r="A35" s="30" t="s">
        <v>365</v>
      </c>
      <c r="B35" s="182" t="s">
        <v>366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9">
        <f>SUM(AI36)</f>
        <v>582040</v>
      </c>
      <c r="AJ35" s="89">
        <f>SUM(AJ36)</f>
        <v>582039.68999999994</v>
      </c>
      <c r="AK35" s="88"/>
      <c r="AL35" s="90">
        <f>SUM(AJ35/AI35)</f>
        <v>0.99999946739055723</v>
      </c>
      <c r="AM35" s="57"/>
    </row>
    <row r="36" spans="1:39" s="60" customFormat="1" ht="21.75" customHeight="1" x14ac:dyDescent="0.3">
      <c r="A36" s="54">
        <v>4270</v>
      </c>
      <c r="B36" s="62" t="s">
        <v>29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9"/>
      <c r="O36" s="61"/>
      <c r="P36" s="61"/>
      <c r="Q36" s="61"/>
      <c r="R36" s="61"/>
      <c r="S36" s="61"/>
      <c r="T36" s="50"/>
      <c r="U36" s="50"/>
      <c r="V36" s="50"/>
      <c r="W36" s="50"/>
      <c r="X36" s="59"/>
      <c r="Y36" s="61"/>
      <c r="Z36" s="61"/>
      <c r="AA36" s="61"/>
      <c r="AB36" s="50"/>
      <c r="AC36" s="50"/>
      <c r="AD36" s="50"/>
      <c r="AE36" s="50"/>
      <c r="AF36" s="61"/>
      <c r="AG36" s="61"/>
      <c r="AH36" s="61"/>
      <c r="AI36" s="81">
        <v>582040</v>
      </c>
      <c r="AJ36" s="81">
        <v>582039.68999999994</v>
      </c>
      <c r="AK36" s="50"/>
      <c r="AL36" s="190">
        <f>SUM(AJ36/AI36)</f>
        <v>0.99999946739055723</v>
      </c>
      <c r="AM36" s="57"/>
    </row>
    <row r="37" spans="1:39" s="40" customFormat="1" ht="23.1" customHeight="1" x14ac:dyDescent="0.3">
      <c r="A37" s="30" t="s">
        <v>244</v>
      </c>
      <c r="B37" s="87" t="s">
        <v>10</v>
      </c>
      <c r="C37" s="88" t="e">
        <f>SUM(C51:C66)</f>
        <v>#REF!</v>
      </c>
      <c r="D37" s="88" t="e">
        <f>SUM(D51:D66)</f>
        <v>#REF!</v>
      </c>
      <c r="E37" s="88" t="e">
        <f>SUM(E51:E66)</f>
        <v>#REF!</v>
      </c>
      <c r="F37" s="88" t="e">
        <f>SUM(F51:F66)</f>
        <v>#REF!</v>
      </c>
      <c r="G37" s="88" t="e">
        <f>SUM(G51:G66)</f>
        <v>#REF!</v>
      </c>
      <c r="H37" s="88"/>
      <c r="I37" s="88"/>
      <c r="J37" s="88"/>
      <c r="K37" s="88"/>
      <c r="L37" s="88"/>
      <c r="M37" s="88" t="e">
        <f t="shared" ref="M37:S37" si="8">SUM(M51:M66)</f>
        <v>#REF!</v>
      </c>
      <c r="N37" s="88" t="e">
        <f t="shared" si="8"/>
        <v>#REF!</v>
      </c>
      <c r="O37" s="88" t="e">
        <f t="shared" si="8"/>
        <v>#REF!</v>
      </c>
      <c r="P37" s="88">
        <f t="shared" si="8"/>
        <v>0</v>
      </c>
      <c r="Q37" s="88">
        <f t="shared" si="8"/>
        <v>0</v>
      </c>
      <c r="R37" s="88" t="e">
        <f t="shared" si="8"/>
        <v>#REF!</v>
      </c>
      <c r="S37" s="88" t="e">
        <f t="shared" si="8"/>
        <v>#REF!</v>
      </c>
      <c r="T37" s="88" t="e">
        <f t="shared" ref="T37:AH37" si="9">SUM(T51:T67)</f>
        <v>#REF!</v>
      </c>
      <c r="U37" s="88" t="e">
        <f t="shared" si="9"/>
        <v>#REF!</v>
      </c>
      <c r="V37" s="88" t="e">
        <f t="shared" si="9"/>
        <v>#REF!</v>
      </c>
      <c r="W37" s="88" t="e">
        <f t="shared" si="9"/>
        <v>#REF!</v>
      </c>
      <c r="X37" s="88" t="e">
        <f t="shared" si="9"/>
        <v>#REF!</v>
      </c>
      <c r="Y37" s="88" t="e">
        <f t="shared" si="9"/>
        <v>#REF!</v>
      </c>
      <c r="Z37" s="88" t="e">
        <f t="shared" si="9"/>
        <v>#REF!</v>
      </c>
      <c r="AA37" s="88" t="e">
        <f t="shared" si="9"/>
        <v>#REF!</v>
      </c>
      <c r="AB37" s="88" t="e">
        <f t="shared" si="9"/>
        <v>#REF!</v>
      </c>
      <c r="AC37" s="88" t="e">
        <f t="shared" si="9"/>
        <v>#REF!</v>
      </c>
      <c r="AD37" s="88" t="e">
        <f t="shared" si="9"/>
        <v>#REF!</v>
      </c>
      <c r="AE37" s="88" t="e">
        <f t="shared" si="9"/>
        <v>#REF!</v>
      </c>
      <c r="AF37" s="88" t="e">
        <f t="shared" si="9"/>
        <v>#REF!</v>
      </c>
      <c r="AG37" s="88" t="e">
        <f t="shared" si="9"/>
        <v>#REF!</v>
      </c>
      <c r="AH37" s="88" t="e">
        <f t="shared" si="9"/>
        <v>#REF!</v>
      </c>
      <c r="AI37" s="89">
        <f>SUM(AI38:AI41)</f>
        <v>103500</v>
      </c>
      <c r="AJ37" s="89">
        <f>SUM(AJ38:AJ41)</f>
        <v>72012.75</v>
      </c>
      <c r="AK37" s="88" t="e">
        <f>SUM(AK51:AK67)</f>
        <v>#REF!</v>
      </c>
      <c r="AL37" s="90">
        <f t="shared" ref="AL37:AL50" si="10">SUM(AJ37/AI37)</f>
        <v>0.69577536231884063</v>
      </c>
      <c r="AM37" s="31"/>
    </row>
    <row r="38" spans="1:39" s="40" customFormat="1" ht="23.1" customHeight="1" x14ac:dyDescent="0.3">
      <c r="A38" s="54" t="s">
        <v>160</v>
      </c>
      <c r="B38" s="62" t="s">
        <v>161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9"/>
      <c r="N38" s="60"/>
      <c r="O38" s="61"/>
      <c r="P38" s="61"/>
      <c r="Q38" s="61"/>
      <c r="R38" s="61"/>
      <c r="S38" s="61"/>
      <c r="T38" s="50"/>
      <c r="U38" s="50"/>
      <c r="V38" s="50"/>
      <c r="W38" s="50"/>
      <c r="X38" s="59"/>
      <c r="Y38" s="61"/>
      <c r="Z38" s="61"/>
      <c r="AA38" s="61"/>
      <c r="AB38" s="50"/>
      <c r="AC38" s="50"/>
      <c r="AD38" s="50"/>
      <c r="AE38" s="50"/>
      <c r="AF38" s="61"/>
      <c r="AG38" s="61"/>
      <c r="AH38" s="61"/>
      <c r="AI38" s="81">
        <v>15000</v>
      </c>
      <c r="AJ38" s="81">
        <v>9388.68</v>
      </c>
      <c r="AK38" s="50"/>
      <c r="AL38" s="85">
        <f t="shared" si="10"/>
        <v>0.62591200000000002</v>
      </c>
      <c r="AM38" s="31"/>
    </row>
    <row r="39" spans="1:39" s="60" customFormat="1" ht="16.2" customHeight="1" x14ac:dyDescent="0.25">
      <c r="A39" s="54" t="s">
        <v>114</v>
      </c>
      <c r="B39" s="62" t="s">
        <v>28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9"/>
      <c r="O39" s="61"/>
      <c r="P39" s="61"/>
      <c r="Q39" s="61"/>
      <c r="R39" s="61"/>
      <c r="S39" s="61"/>
      <c r="T39" s="50">
        <v>442205</v>
      </c>
      <c r="U39" s="50">
        <v>442205</v>
      </c>
      <c r="V39" s="50"/>
      <c r="W39" s="50"/>
      <c r="X39" s="59"/>
      <c r="Y39" s="61"/>
      <c r="Z39" s="61"/>
      <c r="AA39" s="61"/>
      <c r="AB39" s="50">
        <v>425731</v>
      </c>
      <c r="AC39" s="50">
        <v>425731</v>
      </c>
      <c r="AD39" s="50"/>
      <c r="AE39" s="50"/>
      <c r="AF39" s="61"/>
      <c r="AG39" s="61"/>
      <c r="AH39" s="61"/>
      <c r="AI39" s="81">
        <v>75000</v>
      </c>
      <c r="AJ39" s="81">
        <v>58820.07</v>
      </c>
      <c r="AK39" s="50"/>
      <c r="AL39" s="85">
        <f t="shared" si="10"/>
        <v>0.78426759999999995</v>
      </c>
      <c r="AM39" s="57"/>
    </row>
    <row r="40" spans="1:39" s="60" customFormat="1" ht="16.2" customHeight="1" x14ac:dyDescent="0.25">
      <c r="A40" s="54" t="s">
        <v>180</v>
      </c>
      <c r="B40" s="62" t="s">
        <v>270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9"/>
      <c r="O40" s="61"/>
      <c r="P40" s="61"/>
      <c r="Q40" s="61"/>
      <c r="R40" s="61"/>
      <c r="S40" s="61"/>
      <c r="T40" s="50"/>
      <c r="U40" s="50"/>
      <c r="V40" s="50"/>
      <c r="W40" s="50"/>
      <c r="X40" s="59"/>
      <c r="Y40" s="61"/>
      <c r="Z40" s="61"/>
      <c r="AA40" s="61"/>
      <c r="AB40" s="50"/>
      <c r="AC40" s="50"/>
      <c r="AD40" s="50"/>
      <c r="AE40" s="50"/>
      <c r="AF40" s="61"/>
      <c r="AG40" s="61"/>
      <c r="AH40" s="61"/>
      <c r="AI40" s="81">
        <v>7000</v>
      </c>
      <c r="AJ40" s="81">
        <v>300</v>
      </c>
      <c r="AK40" s="50"/>
      <c r="AL40" s="85">
        <f t="shared" si="10"/>
        <v>4.2857142857142858E-2</v>
      </c>
      <c r="AM40" s="57"/>
    </row>
    <row r="41" spans="1:39" s="60" customFormat="1" ht="16.2" customHeight="1" x14ac:dyDescent="0.25">
      <c r="A41" s="54" t="s">
        <v>169</v>
      </c>
      <c r="B41" s="55" t="s">
        <v>170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9"/>
      <c r="O41" s="61"/>
      <c r="P41" s="61"/>
      <c r="Q41" s="61"/>
      <c r="R41" s="61"/>
      <c r="S41" s="61"/>
      <c r="T41" s="50"/>
      <c r="U41" s="50"/>
      <c r="V41" s="50"/>
      <c r="W41" s="50"/>
      <c r="X41" s="59"/>
      <c r="Y41" s="61"/>
      <c r="Z41" s="61"/>
      <c r="AA41" s="61"/>
      <c r="AB41" s="50"/>
      <c r="AC41" s="50"/>
      <c r="AD41" s="50"/>
      <c r="AE41" s="50"/>
      <c r="AF41" s="61"/>
      <c r="AG41" s="61"/>
      <c r="AH41" s="61"/>
      <c r="AI41" s="81">
        <v>6500</v>
      </c>
      <c r="AJ41" s="81">
        <v>3504</v>
      </c>
      <c r="AK41" s="50"/>
      <c r="AL41" s="85">
        <f t="shared" si="10"/>
        <v>0.53907692307692312</v>
      </c>
      <c r="AM41" s="57"/>
    </row>
    <row r="42" spans="1:39" s="41" customFormat="1" ht="25.2" customHeight="1" thickBot="1" x14ac:dyDescent="0.35">
      <c r="A42" s="28" t="s">
        <v>0</v>
      </c>
      <c r="B42" s="117" t="s">
        <v>271</v>
      </c>
      <c r="C42" s="123" t="e">
        <f>SUM(C43+#REF!)</f>
        <v>#REF!</v>
      </c>
      <c r="D42" s="123" t="e">
        <f>SUM(D43+#REF!)</f>
        <v>#REF!</v>
      </c>
      <c r="E42" s="123" t="e">
        <f>SUM(E43+#REF!)</f>
        <v>#REF!</v>
      </c>
      <c r="F42" s="123" t="e">
        <f>SUM(F43+#REF!)</f>
        <v>#REF!</v>
      </c>
      <c r="G42" s="123" t="e">
        <f>SUM(G43+#REF!)</f>
        <v>#REF!</v>
      </c>
      <c r="H42" s="123"/>
      <c r="I42" s="123"/>
      <c r="J42" s="123"/>
      <c r="K42" s="123"/>
      <c r="L42" s="123"/>
      <c r="M42" s="123" t="e">
        <f>SUM(M43+#REF!)</f>
        <v>#REF!</v>
      </c>
      <c r="N42" s="123" t="e">
        <f>SUM(N43+#REF!)</f>
        <v>#REF!</v>
      </c>
      <c r="O42" s="123" t="e">
        <f>SUM(O43+#REF!)</f>
        <v>#REF!</v>
      </c>
      <c r="P42" s="123" t="e">
        <f>SUM(P43+#REF!)</f>
        <v>#REF!</v>
      </c>
      <c r="Q42" s="123" t="e">
        <f>SUM(Q43+#REF!)</f>
        <v>#REF!</v>
      </c>
      <c r="R42" s="123" t="e">
        <f>SUM(R43+#REF!)</f>
        <v>#REF!</v>
      </c>
      <c r="S42" s="123" t="e">
        <f>SUM(S43+#REF!)</f>
        <v>#REF!</v>
      </c>
      <c r="T42" s="123" t="e">
        <f>SUM(#REF!+T43+#REF!)</f>
        <v>#REF!</v>
      </c>
      <c r="U42" s="123" t="e">
        <f>SUM(#REF!+U43+#REF!)</f>
        <v>#REF!</v>
      </c>
      <c r="V42" s="123" t="e">
        <f>SUM(#REF!+V43+#REF!)</f>
        <v>#REF!</v>
      </c>
      <c r="W42" s="123" t="e">
        <f>SUM(#REF!+W43+#REF!)</f>
        <v>#REF!</v>
      </c>
      <c r="X42" s="123" t="e">
        <f>SUM(#REF!+X43+#REF!)</f>
        <v>#REF!</v>
      </c>
      <c r="Y42" s="123" t="e">
        <f>SUM(#REF!+Y43+#REF!)</f>
        <v>#REF!</v>
      </c>
      <c r="Z42" s="123" t="e">
        <f>SUM(#REF!+Z43+#REF!)</f>
        <v>#REF!</v>
      </c>
      <c r="AA42" s="123" t="e">
        <f>SUM(#REF!+AA43+#REF!)</f>
        <v>#REF!</v>
      </c>
      <c r="AB42" s="123" t="e">
        <f>SUM(#REF!+AB43+#REF!)</f>
        <v>#REF!</v>
      </c>
      <c r="AC42" s="123" t="e">
        <f>SUM(#REF!+AC43+#REF!)</f>
        <v>#REF!</v>
      </c>
      <c r="AD42" s="123" t="e">
        <f>SUM(#REF!+AD43+#REF!)</f>
        <v>#REF!</v>
      </c>
      <c r="AE42" s="123" t="e">
        <f>SUM(#REF!+AE43+#REF!)</f>
        <v>#REF!</v>
      </c>
      <c r="AF42" s="123" t="e">
        <f>SUM(#REF!+AF43+#REF!)</f>
        <v>#REF!</v>
      </c>
      <c r="AG42" s="123" t="e">
        <f>SUM(#REF!+AG43+#REF!)</f>
        <v>#REF!</v>
      </c>
      <c r="AH42" s="123" t="e">
        <f>SUM(#REF!+AH43+#REF!)</f>
        <v>#REF!</v>
      </c>
      <c r="AI42" s="124">
        <f>SUM(AI43)</f>
        <v>22500</v>
      </c>
      <c r="AJ42" s="124">
        <f>SUM(AJ43)</f>
        <v>18383.46</v>
      </c>
      <c r="AK42" s="123" t="e">
        <f>SUM(#REF!+AK43+#REF!)</f>
        <v>#REF!</v>
      </c>
      <c r="AL42" s="122">
        <f t="shared" ref="AL42:AL48" si="11">SUM(AJ42/AI42)</f>
        <v>0.81704266666666658</v>
      </c>
      <c r="AM42" s="13"/>
    </row>
    <row r="43" spans="1:39" s="79" customFormat="1" ht="23.1" customHeight="1" thickTop="1" x14ac:dyDescent="0.3">
      <c r="A43" s="30" t="s">
        <v>272</v>
      </c>
      <c r="B43" s="92" t="s">
        <v>10</v>
      </c>
      <c r="C43" s="93" t="e">
        <f>SUM(#REF!)</f>
        <v>#REF!</v>
      </c>
      <c r="D43" s="93" t="e">
        <f>SUM(#REF!)</f>
        <v>#REF!</v>
      </c>
      <c r="E43" s="93" t="e">
        <f>SUM(#REF!)</f>
        <v>#REF!</v>
      </c>
      <c r="F43" s="93" t="e">
        <f>SUM(#REF!)</f>
        <v>#REF!</v>
      </c>
      <c r="G43" s="93" t="e">
        <f>SUM(#REF!)</f>
        <v>#REF!</v>
      </c>
      <c r="H43" s="93"/>
      <c r="I43" s="93"/>
      <c r="J43" s="93"/>
      <c r="K43" s="93"/>
      <c r="L43" s="93"/>
      <c r="M43" s="93" t="e">
        <f>SUM(#REF!)</f>
        <v>#REF!</v>
      </c>
      <c r="N43" s="93" t="e">
        <f>SUM(#REF!)</f>
        <v>#REF!</v>
      </c>
      <c r="O43" s="93" t="e">
        <f>SUM(#REF!)</f>
        <v>#REF!</v>
      </c>
      <c r="P43" s="93"/>
      <c r="Q43" s="93"/>
      <c r="R43" s="93" t="e">
        <f>SUM(#REF!)</f>
        <v>#REF!</v>
      </c>
      <c r="S43" s="93" t="e">
        <f>SUM(#REF!)</f>
        <v>#REF!</v>
      </c>
      <c r="T43" s="93" t="e">
        <f>SUM(#REF!)</f>
        <v>#REF!</v>
      </c>
      <c r="U43" s="93" t="e">
        <f>SUM(#REF!)</f>
        <v>#REF!</v>
      </c>
      <c r="V43" s="93" t="e">
        <f>SUM(#REF!)</f>
        <v>#REF!</v>
      </c>
      <c r="W43" s="93" t="e">
        <f>SUM(#REF!)</f>
        <v>#REF!</v>
      </c>
      <c r="X43" s="94" t="e">
        <f>SUM(#REF!)</f>
        <v>#REF!</v>
      </c>
      <c r="Y43" s="95" t="e">
        <f>SUM(#REF!)</f>
        <v>#REF!</v>
      </c>
      <c r="Z43" s="93" t="e">
        <f>SUM(#REF!)</f>
        <v>#REF!</v>
      </c>
      <c r="AA43" s="93" t="e">
        <f>SUM(#REF!)</f>
        <v>#REF!</v>
      </c>
      <c r="AB43" s="93" t="e">
        <f>SUM(#REF!)</f>
        <v>#REF!</v>
      </c>
      <c r="AC43" s="93" t="e">
        <f>SUM(#REF!)</f>
        <v>#REF!</v>
      </c>
      <c r="AD43" s="93" t="e">
        <f>SUM(#REF!)</f>
        <v>#REF!</v>
      </c>
      <c r="AE43" s="93" t="e">
        <f>SUM(#REF!)</f>
        <v>#REF!</v>
      </c>
      <c r="AF43" s="93" t="e">
        <f>SUM(#REF!)</f>
        <v>#REF!</v>
      </c>
      <c r="AG43" s="93" t="e">
        <f>SUM(#REF!)</f>
        <v>#REF!</v>
      </c>
      <c r="AH43" s="93" t="e">
        <f>SUM(#REF!)</f>
        <v>#REF!</v>
      </c>
      <c r="AI43" s="96">
        <f>SUM(AI44:AI48)</f>
        <v>22500</v>
      </c>
      <c r="AJ43" s="96">
        <f>SUM(AJ44:AJ48)</f>
        <v>18383.46</v>
      </c>
      <c r="AK43" s="93" t="e">
        <f>SUM(#REF!)</f>
        <v>#REF!</v>
      </c>
      <c r="AL43" s="90">
        <f t="shared" si="11"/>
        <v>0.81704266666666658</v>
      </c>
      <c r="AM43" s="39"/>
    </row>
    <row r="44" spans="1:39" s="79" customFormat="1" ht="23.1" customHeight="1" x14ac:dyDescent="0.3">
      <c r="A44" s="54" t="s">
        <v>274</v>
      </c>
      <c r="B44" s="62" t="s">
        <v>275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9"/>
      <c r="N44" s="60"/>
      <c r="O44" s="61"/>
      <c r="P44" s="61"/>
      <c r="Q44" s="61"/>
      <c r="R44" s="61"/>
      <c r="S44" s="61"/>
      <c r="T44" s="50"/>
      <c r="U44" s="50"/>
      <c r="V44" s="50"/>
      <c r="W44" s="50"/>
      <c r="X44" s="59"/>
      <c r="Y44" s="61"/>
      <c r="Z44" s="61"/>
      <c r="AA44" s="61"/>
      <c r="AB44" s="50"/>
      <c r="AC44" s="50"/>
      <c r="AD44" s="50"/>
      <c r="AE44" s="50"/>
      <c r="AF44" s="61"/>
      <c r="AG44" s="61"/>
      <c r="AH44" s="61"/>
      <c r="AI44" s="81">
        <v>1000</v>
      </c>
      <c r="AJ44" s="81">
        <v>764.98</v>
      </c>
      <c r="AK44" s="50"/>
      <c r="AL44" s="85">
        <f t="shared" si="11"/>
        <v>0.76497999999999999</v>
      </c>
      <c r="AM44" s="39"/>
    </row>
    <row r="45" spans="1:39" s="60" customFormat="1" ht="15.6" x14ac:dyDescent="0.25">
      <c r="A45" s="54" t="s">
        <v>119</v>
      </c>
      <c r="B45" s="62" t="s">
        <v>83</v>
      </c>
      <c r="C45" s="50">
        <v>110000</v>
      </c>
      <c r="D45" s="50"/>
      <c r="E45" s="50">
        <v>110000</v>
      </c>
      <c r="F45" s="50"/>
      <c r="G45" s="50"/>
      <c r="H45" s="50"/>
      <c r="I45" s="50"/>
      <c r="J45" s="50"/>
      <c r="K45" s="50"/>
      <c r="L45" s="50"/>
      <c r="M45" s="59"/>
      <c r="O45" s="61"/>
      <c r="P45" s="61"/>
      <c r="Q45" s="61"/>
      <c r="R45" s="61"/>
      <c r="S45" s="61"/>
      <c r="T45" s="50">
        <v>100000</v>
      </c>
      <c r="U45" s="50">
        <v>100000</v>
      </c>
      <c r="V45" s="50"/>
      <c r="W45" s="50"/>
      <c r="X45" s="59"/>
      <c r="Y45" s="61"/>
      <c r="Z45" s="61"/>
      <c r="AA45" s="61"/>
      <c r="AB45" s="50">
        <v>126750</v>
      </c>
      <c r="AC45" s="50">
        <v>126750</v>
      </c>
      <c r="AD45" s="50"/>
      <c r="AE45" s="50"/>
      <c r="AF45" s="61"/>
      <c r="AG45" s="61"/>
      <c r="AH45" s="61"/>
      <c r="AI45" s="81">
        <v>3500</v>
      </c>
      <c r="AJ45" s="81">
        <v>2603.6</v>
      </c>
      <c r="AK45" s="50"/>
      <c r="AL45" s="85">
        <f t="shared" si="11"/>
        <v>0.74388571428571426</v>
      </c>
      <c r="AM45" s="57"/>
    </row>
    <row r="46" spans="1:39" s="60" customFormat="1" ht="15.6" x14ac:dyDescent="0.25">
      <c r="A46" s="54" t="s">
        <v>192</v>
      </c>
      <c r="B46" s="62" t="s">
        <v>193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9"/>
      <c r="O46" s="61"/>
      <c r="P46" s="61"/>
      <c r="Q46" s="61"/>
      <c r="R46" s="61"/>
      <c r="S46" s="61"/>
      <c r="T46" s="50"/>
      <c r="U46" s="50"/>
      <c r="V46" s="50"/>
      <c r="W46" s="50"/>
      <c r="X46" s="59"/>
      <c r="Y46" s="61"/>
      <c r="Z46" s="61"/>
      <c r="AA46" s="61"/>
      <c r="AB46" s="50"/>
      <c r="AC46" s="50"/>
      <c r="AD46" s="50"/>
      <c r="AE46" s="50"/>
      <c r="AF46" s="61"/>
      <c r="AG46" s="61"/>
      <c r="AH46" s="61"/>
      <c r="AI46" s="81">
        <v>318.06</v>
      </c>
      <c r="AJ46" s="81">
        <v>318.06</v>
      </c>
      <c r="AK46" s="50"/>
      <c r="AL46" s="85">
        <f t="shared" si="11"/>
        <v>1</v>
      </c>
      <c r="AM46" s="57"/>
    </row>
    <row r="47" spans="1:39" s="60" customFormat="1" ht="15.6" x14ac:dyDescent="0.25">
      <c r="A47" s="54">
        <v>4300</v>
      </c>
      <c r="B47" s="62" t="s">
        <v>28</v>
      </c>
      <c r="C47" s="50">
        <v>110000</v>
      </c>
      <c r="D47" s="50"/>
      <c r="E47" s="50">
        <v>110000</v>
      </c>
      <c r="F47" s="50"/>
      <c r="G47" s="50"/>
      <c r="H47" s="50"/>
      <c r="I47" s="50"/>
      <c r="J47" s="50"/>
      <c r="K47" s="50"/>
      <c r="L47" s="50"/>
      <c r="M47" s="59"/>
      <c r="O47" s="61"/>
      <c r="P47" s="61"/>
      <c r="Q47" s="61"/>
      <c r="R47" s="61"/>
      <c r="S47" s="61"/>
      <c r="T47" s="50">
        <v>100000</v>
      </c>
      <c r="U47" s="50">
        <v>100000</v>
      </c>
      <c r="V47" s="50"/>
      <c r="W47" s="50"/>
      <c r="X47" s="59"/>
      <c r="Y47" s="61"/>
      <c r="Z47" s="61"/>
      <c r="AA47" s="61"/>
      <c r="AB47" s="50">
        <v>126750</v>
      </c>
      <c r="AC47" s="50">
        <v>126750</v>
      </c>
      <c r="AD47" s="50"/>
      <c r="AE47" s="50"/>
      <c r="AF47" s="61"/>
      <c r="AG47" s="61"/>
      <c r="AH47" s="61"/>
      <c r="AI47" s="81">
        <v>17582.439999999999</v>
      </c>
      <c r="AJ47" s="81">
        <v>14597.32</v>
      </c>
      <c r="AK47" s="50"/>
      <c r="AL47" s="85">
        <f t="shared" si="11"/>
        <v>0.83022151646756659</v>
      </c>
      <c r="AM47" s="57"/>
    </row>
    <row r="48" spans="1:39" s="60" customFormat="1" ht="15.6" x14ac:dyDescent="0.25">
      <c r="A48" s="54" t="s">
        <v>117</v>
      </c>
      <c r="B48" s="62" t="s">
        <v>7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9"/>
      <c r="O48" s="61"/>
      <c r="P48" s="61"/>
      <c r="Q48" s="61"/>
      <c r="R48" s="61"/>
      <c r="S48" s="61"/>
      <c r="T48" s="50"/>
      <c r="U48" s="50"/>
      <c r="V48" s="50"/>
      <c r="W48" s="50"/>
      <c r="X48" s="59"/>
      <c r="Y48" s="61"/>
      <c r="Z48" s="61"/>
      <c r="AA48" s="61"/>
      <c r="AB48" s="50"/>
      <c r="AC48" s="50"/>
      <c r="AD48" s="50"/>
      <c r="AE48" s="50"/>
      <c r="AF48" s="61"/>
      <c r="AG48" s="61"/>
      <c r="AH48" s="61"/>
      <c r="AI48" s="81">
        <v>99.5</v>
      </c>
      <c r="AJ48" s="81">
        <v>99.5</v>
      </c>
      <c r="AK48" s="50"/>
      <c r="AL48" s="85">
        <f t="shared" si="11"/>
        <v>1</v>
      </c>
      <c r="AM48" s="57"/>
    </row>
    <row r="49" spans="1:39" s="41" customFormat="1" ht="25.2" customHeight="1" thickBot="1" x14ac:dyDescent="0.35">
      <c r="A49" s="28" t="s">
        <v>0</v>
      </c>
      <c r="B49" s="125" t="s">
        <v>35</v>
      </c>
      <c r="C49" s="123" t="e">
        <f>SUM(C50)</f>
        <v>#REF!</v>
      </c>
      <c r="D49" s="123" t="e">
        <f>SUM(D50)</f>
        <v>#REF!</v>
      </c>
      <c r="E49" s="123" t="e">
        <f>SUM(E50)</f>
        <v>#REF!</v>
      </c>
      <c r="F49" s="123" t="e">
        <f>SUM(F50)</f>
        <v>#REF!</v>
      </c>
      <c r="G49" s="123" t="e">
        <f>SUM(G50)</f>
        <v>#REF!</v>
      </c>
      <c r="H49" s="123"/>
      <c r="I49" s="123"/>
      <c r="J49" s="123"/>
      <c r="K49" s="123"/>
      <c r="L49" s="123"/>
      <c r="M49" s="123" t="e">
        <f>SUM(M50+#REF!)</f>
        <v>#REF!</v>
      </c>
      <c r="N49" s="123" t="e">
        <f>SUM(N50+#REF!)</f>
        <v>#REF!</v>
      </c>
      <c r="O49" s="123" t="e">
        <f>SUM(O50+#REF!)</f>
        <v>#REF!</v>
      </c>
      <c r="P49" s="123"/>
      <c r="Q49" s="123"/>
      <c r="R49" s="123" t="e">
        <f>SUM(R50+#REF!)</f>
        <v>#REF!</v>
      </c>
      <c r="S49" s="123" t="e">
        <f>SUM(S50+#REF!)</f>
        <v>#REF!</v>
      </c>
      <c r="T49" s="123" t="e">
        <f>SUM(T50+#REF!)</f>
        <v>#REF!</v>
      </c>
      <c r="U49" s="123" t="e">
        <f>SUM(U50+#REF!)</f>
        <v>#REF!</v>
      </c>
      <c r="V49" s="123" t="e">
        <f>SUM(V50+#REF!)</f>
        <v>#REF!</v>
      </c>
      <c r="W49" s="123" t="e">
        <f>SUM(W50+#REF!)</f>
        <v>#REF!</v>
      </c>
      <c r="X49" s="119" t="e">
        <f>SUM(X50+#REF!)</f>
        <v>#REF!</v>
      </c>
      <c r="Y49" s="120" t="e">
        <f>SUM(Y50+#REF!)</f>
        <v>#REF!</v>
      </c>
      <c r="Z49" s="123" t="e">
        <f>SUM(Z50+#REF!)</f>
        <v>#REF!</v>
      </c>
      <c r="AA49" s="123" t="e">
        <f>SUM(AA50+#REF!)</f>
        <v>#REF!</v>
      </c>
      <c r="AB49" s="123" t="e">
        <f>SUM(AB50+#REF!)</f>
        <v>#REF!</v>
      </c>
      <c r="AC49" s="123" t="e">
        <f>SUM(AC50+#REF!)</f>
        <v>#REF!</v>
      </c>
      <c r="AD49" s="123" t="e">
        <f>SUM(AD50+#REF!)</f>
        <v>#REF!</v>
      </c>
      <c r="AE49" s="123" t="e">
        <f>SUM(AE50+#REF!)</f>
        <v>#REF!</v>
      </c>
      <c r="AF49" s="123" t="e">
        <f>SUM(AF50+#REF!)</f>
        <v>#REF!</v>
      </c>
      <c r="AG49" s="123" t="e">
        <f>SUM(AG50+#REF!)</f>
        <v>#REF!</v>
      </c>
      <c r="AH49" s="123" t="e">
        <f>SUM(AH50+#REF!)</f>
        <v>#REF!</v>
      </c>
      <c r="AI49" s="124">
        <f>SUM(AI50)</f>
        <v>858402</v>
      </c>
      <c r="AJ49" s="124">
        <f>SUM(AJ50)</f>
        <v>646386.15999999992</v>
      </c>
      <c r="AK49" s="123" t="e">
        <f>SUM(AK50+#REF!)</f>
        <v>#REF!</v>
      </c>
      <c r="AL49" s="122">
        <f t="shared" si="10"/>
        <v>0.75301101348785293</v>
      </c>
      <c r="AM49" s="13"/>
    </row>
    <row r="50" spans="1:39" s="79" customFormat="1" ht="20.25" customHeight="1" thickTop="1" x14ac:dyDescent="0.3">
      <c r="A50" s="30" t="s">
        <v>101</v>
      </c>
      <c r="B50" s="92" t="s">
        <v>126</v>
      </c>
      <c r="C50" s="93" t="e">
        <f>SUM(#REF!)</f>
        <v>#REF!</v>
      </c>
      <c r="D50" s="93" t="e">
        <f>SUM(#REF!)</f>
        <v>#REF!</v>
      </c>
      <c r="E50" s="93" t="e">
        <f>SUM(#REF!)</f>
        <v>#REF!</v>
      </c>
      <c r="F50" s="93" t="e">
        <f>SUM(#REF!)</f>
        <v>#REF!</v>
      </c>
      <c r="G50" s="93" t="e">
        <f>SUM(#REF!)</f>
        <v>#REF!</v>
      </c>
      <c r="H50" s="93"/>
      <c r="I50" s="93"/>
      <c r="J50" s="93"/>
      <c r="K50" s="93"/>
      <c r="L50" s="93"/>
      <c r="M50" s="93" t="e">
        <f>SUM(#REF!)</f>
        <v>#REF!</v>
      </c>
      <c r="N50" s="93" t="e">
        <f>SUM(#REF!)</f>
        <v>#REF!</v>
      </c>
      <c r="O50" s="93" t="e">
        <f>SUM(#REF!)</f>
        <v>#REF!</v>
      </c>
      <c r="P50" s="93"/>
      <c r="Q50" s="93"/>
      <c r="R50" s="93" t="e">
        <f>SUM(#REF!)</f>
        <v>#REF!</v>
      </c>
      <c r="S50" s="93" t="e">
        <f>SUM(#REF!)</f>
        <v>#REF!</v>
      </c>
      <c r="T50" s="93">
        <f t="shared" ref="T50:AA50" si="12">SUM(T54:T59)</f>
        <v>1000</v>
      </c>
      <c r="U50" s="93">
        <f t="shared" si="12"/>
        <v>1000</v>
      </c>
      <c r="V50" s="93">
        <f t="shared" si="12"/>
        <v>0</v>
      </c>
      <c r="W50" s="93">
        <f t="shared" si="12"/>
        <v>0</v>
      </c>
      <c r="X50" s="93">
        <f t="shared" si="12"/>
        <v>0</v>
      </c>
      <c r="Y50" s="93">
        <f t="shared" si="12"/>
        <v>0</v>
      </c>
      <c r="Z50" s="93">
        <f t="shared" si="12"/>
        <v>0</v>
      </c>
      <c r="AA50" s="93">
        <f t="shared" si="12"/>
        <v>0</v>
      </c>
      <c r="AB50" s="93">
        <f t="shared" ref="AB50:AH50" si="13">SUM(AB54:AB59)</f>
        <v>47758</v>
      </c>
      <c r="AC50" s="93">
        <f t="shared" si="13"/>
        <v>47758</v>
      </c>
      <c r="AD50" s="93">
        <f t="shared" si="13"/>
        <v>0</v>
      </c>
      <c r="AE50" s="93">
        <f t="shared" si="13"/>
        <v>0</v>
      </c>
      <c r="AF50" s="93">
        <f t="shared" si="13"/>
        <v>0</v>
      </c>
      <c r="AG50" s="93">
        <f t="shared" si="13"/>
        <v>0</v>
      </c>
      <c r="AH50" s="93">
        <f t="shared" si="13"/>
        <v>0</v>
      </c>
      <c r="AI50" s="96">
        <f>SUM(AI51:AI65)</f>
        <v>858402</v>
      </c>
      <c r="AJ50" s="96">
        <f>SUM(AJ51:AJ65)</f>
        <v>646386.15999999992</v>
      </c>
      <c r="AK50" s="93">
        <f>SUM(AK54:AK59)</f>
        <v>0</v>
      </c>
      <c r="AL50" s="90">
        <f t="shared" si="10"/>
        <v>0.75301101348785293</v>
      </c>
      <c r="AM50" s="39"/>
    </row>
    <row r="51" spans="1:39" s="60" customFormat="1" ht="18.75" customHeight="1" x14ac:dyDescent="0.25">
      <c r="A51" s="54" t="s">
        <v>142</v>
      </c>
      <c r="B51" s="148" t="s">
        <v>26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9"/>
      <c r="O51" s="61"/>
      <c r="P51" s="61"/>
      <c r="Q51" s="61"/>
      <c r="R51" s="61"/>
      <c r="S51" s="61"/>
      <c r="T51" s="50"/>
      <c r="U51" s="50"/>
      <c r="V51" s="50"/>
      <c r="W51" s="50"/>
      <c r="X51" s="59"/>
      <c r="Y51" s="61"/>
      <c r="Z51" s="61"/>
      <c r="AA51" s="61"/>
      <c r="AB51" s="50"/>
      <c r="AC51" s="50"/>
      <c r="AD51" s="50"/>
      <c r="AE51" s="50"/>
      <c r="AF51" s="61"/>
      <c r="AG51" s="61"/>
      <c r="AH51" s="61"/>
      <c r="AI51" s="81">
        <v>118293</v>
      </c>
      <c r="AJ51" s="81">
        <v>82771.47</v>
      </c>
      <c r="AK51" s="50"/>
      <c r="AL51" s="85">
        <f t="shared" ref="AL51:AL65" si="14">SUM(AJ51/AI51)</f>
        <v>0.69971570591666454</v>
      </c>
      <c r="AM51" s="57"/>
    </row>
    <row r="52" spans="1:39" s="60" customFormat="1" ht="18.75" customHeight="1" x14ac:dyDescent="0.25">
      <c r="A52" s="54" t="s">
        <v>129</v>
      </c>
      <c r="B52" s="148" t="s">
        <v>4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9"/>
      <c r="O52" s="61"/>
      <c r="P52" s="61"/>
      <c r="Q52" s="61"/>
      <c r="R52" s="61"/>
      <c r="S52" s="61"/>
      <c r="T52" s="50"/>
      <c r="U52" s="50"/>
      <c r="V52" s="50"/>
      <c r="W52" s="50"/>
      <c r="X52" s="59"/>
      <c r="Y52" s="61"/>
      <c r="Z52" s="61"/>
      <c r="AA52" s="61"/>
      <c r="AB52" s="50"/>
      <c r="AC52" s="50"/>
      <c r="AD52" s="50"/>
      <c r="AE52" s="50"/>
      <c r="AF52" s="61"/>
      <c r="AG52" s="61"/>
      <c r="AH52" s="61"/>
      <c r="AI52" s="81">
        <v>4916</v>
      </c>
      <c r="AJ52" s="81">
        <v>2416</v>
      </c>
      <c r="AK52" s="50"/>
      <c r="AL52" s="85">
        <f t="shared" si="14"/>
        <v>0.49145646867371845</v>
      </c>
      <c r="AM52" s="57"/>
    </row>
    <row r="53" spans="1:39" s="60" customFormat="1" ht="18.75" customHeight="1" x14ac:dyDescent="0.25">
      <c r="A53" s="54" t="s">
        <v>130</v>
      </c>
      <c r="B53" s="148" t="s">
        <v>174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9"/>
      <c r="O53" s="61"/>
      <c r="P53" s="61"/>
      <c r="Q53" s="61"/>
      <c r="R53" s="61"/>
      <c r="S53" s="61"/>
      <c r="T53" s="50"/>
      <c r="U53" s="50"/>
      <c r="V53" s="50"/>
      <c r="W53" s="50"/>
      <c r="X53" s="59"/>
      <c r="Y53" s="61"/>
      <c r="Z53" s="61"/>
      <c r="AA53" s="61"/>
      <c r="AB53" s="50"/>
      <c r="AC53" s="50"/>
      <c r="AD53" s="50"/>
      <c r="AE53" s="50"/>
      <c r="AF53" s="61"/>
      <c r="AG53" s="61"/>
      <c r="AH53" s="61"/>
      <c r="AI53" s="81">
        <v>23972</v>
      </c>
      <c r="AJ53" s="81">
        <v>16409.38</v>
      </c>
      <c r="AK53" s="50"/>
      <c r="AL53" s="85">
        <f t="shared" si="14"/>
        <v>0.68452277657266813</v>
      </c>
      <c r="AM53" s="57"/>
    </row>
    <row r="54" spans="1:39" s="60" customFormat="1" ht="19.5" customHeight="1" x14ac:dyDescent="0.25">
      <c r="A54" s="54" t="s">
        <v>143</v>
      </c>
      <c r="B54" s="78" t="s">
        <v>8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9"/>
      <c r="O54" s="61"/>
      <c r="P54" s="61"/>
      <c r="Q54" s="61"/>
      <c r="R54" s="61"/>
      <c r="S54" s="61"/>
      <c r="T54" s="50"/>
      <c r="U54" s="50"/>
      <c r="V54" s="50"/>
      <c r="W54" s="50"/>
      <c r="X54" s="59"/>
      <c r="Y54" s="61"/>
      <c r="Z54" s="61"/>
      <c r="AA54" s="61"/>
      <c r="AB54" s="50"/>
      <c r="AC54" s="50"/>
      <c r="AD54" s="50"/>
      <c r="AE54" s="50"/>
      <c r="AF54" s="61"/>
      <c r="AG54" s="61"/>
      <c r="AH54" s="61"/>
      <c r="AI54" s="81">
        <v>3753</v>
      </c>
      <c r="AJ54" s="81">
        <v>1985.98</v>
      </c>
      <c r="AK54" s="50"/>
      <c r="AL54" s="85">
        <f t="shared" si="14"/>
        <v>0.5291713296029843</v>
      </c>
      <c r="AM54" s="57"/>
    </row>
    <row r="55" spans="1:39" s="60" customFormat="1" ht="19.5" customHeight="1" x14ac:dyDescent="0.25">
      <c r="A55" s="54" t="s">
        <v>160</v>
      </c>
      <c r="B55" s="78" t="s">
        <v>161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9"/>
      <c r="O55" s="61"/>
      <c r="P55" s="61"/>
      <c r="Q55" s="61"/>
      <c r="R55" s="61"/>
      <c r="S55" s="61"/>
      <c r="T55" s="50"/>
      <c r="U55" s="50"/>
      <c r="V55" s="50"/>
      <c r="W55" s="50"/>
      <c r="X55" s="59"/>
      <c r="Y55" s="61"/>
      <c r="Z55" s="61"/>
      <c r="AA55" s="61"/>
      <c r="AB55" s="50"/>
      <c r="AC55" s="50"/>
      <c r="AD55" s="50"/>
      <c r="AE55" s="50"/>
      <c r="AF55" s="61"/>
      <c r="AG55" s="61"/>
      <c r="AH55" s="61"/>
      <c r="AI55" s="81">
        <v>14400</v>
      </c>
      <c r="AJ55" s="81">
        <v>14400</v>
      </c>
      <c r="AK55" s="50"/>
      <c r="AL55" s="85">
        <f t="shared" si="14"/>
        <v>1</v>
      </c>
      <c r="AM55" s="57"/>
    </row>
    <row r="56" spans="1:39" s="60" customFormat="1" ht="18.75" customHeight="1" x14ac:dyDescent="0.25">
      <c r="A56" s="54" t="s">
        <v>119</v>
      </c>
      <c r="B56" s="62" t="s">
        <v>83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9"/>
      <c r="O56" s="61"/>
      <c r="P56" s="61"/>
      <c r="Q56" s="61"/>
      <c r="R56" s="61"/>
      <c r="S56" s="61"/>
      <c r="T56" s="50"/>
      <c r="U56" s="50"/>
      <c r="V56" s="50"/>
      <c r="W56" s="50"/>
      <c r="X56" s="59"/>
      <c r="Y56" s="61"/>
      <c r="Z56" s="61"/>
      <c r="AA56" s="61"/>
      <c r="AB56" s="50"/>
      <c r="AC56" s="50"/>
      <c r="AD56" s="50"/>
      <c r="AE56" s="50"/>
      <c r="AF56" s="61"/>
      <c r="AG56" s="61"/>
      <c r="AH56" s="61"/>
      <c r="AI56" s="81">
        <v>15000</v>
      </c>
      <c r="AJ56" s="81">
        <v>188.01</v>
      </c>
      <c r="AK56" s="50"/>
      <c r="AL56" s="85">
        <f t="shared" si="14"/>
        <v>1.2534E-2</v>
      </c>
      <c r="AM56" s="57"/>
    </row>
    <row r="57" spans="1:39" s="60" customFormat="1" ht="20.25" customHeight="1" x14ac:dyDescent="0.25">
      <c r="A57" s="54" t="s">
        <v>157</v>
      </c>
      <c r="B57" s="55" t="s">
        <v>6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9"/>
      <c r="O57" s="61"/>
      <c r="P57" s="61"/>
      <c r="Q57" s="61"/>
      <c r="R57" s="61"/>
      <c r="S57" s="61"/>
      <c r="T57" s="50">
        <v>0</v>
      </c>
      <c r="U57" s="50">
        <v>0</v>
      </c>
      <c r="V57" s="50"/>
      <c r="W57" s="50">
        <v>0</v>
      </c>
      <c r="X57" s="59"/>
      <c r="Y57" s="61"/>
      <c r="Z57" s="61"/>
      <c r="AA57" s="61"/>
      <c r="AB57" s="50">
        <v>46000</v>
      </c>
      <c r="AC57" s="50">
        <v>46000</v>
      </c>
      <c r="AD57" s="50"/>
      <c r="AE57" s="50"/>
      <c r="AF57" s="61"/>
      <c r="AG57" s="61"/>
      <c r="AH57" s="61"/>
      <c r="AI57" s="81">
        <v>25000</v>
      </c>
      <c r="AJ57" s="81">
        <v>22538.33</v>
      </c>
      <c r="AK57" s="50"/>
      <c r="AL57" s="85">
        <f t="shared" si="14"/>
        <v>0.90153320000000003</v>
      </c>
      <c r="AM57" s="57"/>
    </row>
    <row r="58" spans="1:39" s="60" customFormat="1" ht="20.25" customHeight="1" x14ac:dyDescent="0.25">
      <c r="A58" s="54" t="s">
        <v>120</v>
      </c>
      <c r="B58" s="55" t="s">
        <v>29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9"/>
      <c r="O58" s="61"/>
      <c r="P58" s="61"/>
      <c r="Q58" s="61"/>
      <c r="R58" s="61"/>
      <c r="S58" s="61"/>
      <c r="T58" s="50"/>
      <c r="U58" s="50"/>
      <c r="V58" s="50"/>
      <c r="W58" s="50"/>
      <c r="X58" s="59"/>
      <c r="Y58" s="61"/>
      <c r="Z58" s="61"/>
      <c r="AA58" s="61"/>
      <c r="AB58" s="50"/>
      <c r="AC58" s="50"/>
      <c r="AD58" s="50"/>
      <c r="AE58" s="50"/>
      <c r="AF58" s="61"/>
      <c r="AG58" s="61"/>
      <c r="AH58" s="61"/>
      <c r="AI58" s="81">
        <v>37350</v>
      </c>
      <c r="AJ58" s="81">
        <v>9720</v>
      </c>
      <c r="AK58" s="50"/>
      <c r="AL58" s="85">
        <f t="shared" si="14"/>
        <v>0.26024096385542167</v>
      </c>
      <c r="AM58" s="57"/>
    </row>
    <row r="59" spans="1:39" s="60" customFormat="1" ht="18.75" customHeight="1" x14ac:dyDescent="0.25">
      <c r="A59" s="54" t="s">
        <v>114</v>
      </c>
      <c r="B59" s="78" t="s">
        <v>28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9"/>
      <c r="O59" s="61"/>
      <c r="P59" s="61"/>
      <c r="Q59" s="61"/>
      <c r="R59" s="61"/>
      <c r="S59" s="61"/>
      <c r="T59" s="50">
        <v>1000</v>
      </c>
      <c r="U59" s="50">
        <v>1000</v>
      </c>
      <c r="V59" s="50"/>
      <c r="W59" s="50"/>
      <c r="X59" s="59"/>
      <c r="Y59" s="61"/>
      <c r="Z59" s="61"/>
      <c r="AA59" s="61"/>
      <c r="AB59" s="50">
        <v>1758</v>
      </c>
      <c r="AC59" s="50">
        <v>1758</v>
      </c>
      <c r="AD59" s="50"/>
      <c r="AE59" s="50"/>
      <c r="AF59" s="61"/>
      <c r="AG59" s="61"/>
      <c r="AH59" s="61"/>
      <c r="AI59" s="81">
        <v>84953.77</v>
      </c>
      <c r="AJ59" s="81">
        <v>65031.66</v>
      </c>
      <c r="AK59" s="50"/>
      <c r="AL59" s="85">
        <f t="shared" si="14"/>
        <v>0.76549469199542297</v>
      </c>
      <c r="AM59" s="57"/>
    </row>
    <row r="60" spans="1:39" s="60" customFormat="1" ht="18" customHeight="1" x14ac:dyDescent="0.25">
      <c r="A60" s="54" t="s">
        <v>180</v>
      </c>
      <c r="B60" s="78" t="s">
        <v>264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9"/>
      <c r="O60" s="61"/>
      <c r="P60" s="61"/>
      <c r="Q60" s="61"/>
      <c r="R60" s="61"/>
      <c r="S60" s="61"/>
      <c r="T60" s="50"/>
      <c r="U60" s="50"/>
      <c r="V60" s="50"/>
      <c r="W60" s="50"/>
      <c r="X60" s="59"/>
      <c r="Y60" s="61"/>
      <c r="Z60" s="61"/>
      <c r="AA60" s="61"/>
      <c r="AB60" s="50"/>
      <c r="AC60" s="50"/>
      <c r="AD60" s="50"/>
      <c r="AE60" s="50"/>
      <c r="AF60" s="61"/>
      <c r="AG60" s="61"/>
      <c r="AH60" s="61"/>
      <c r="AI60" s="81">
        <v>82766</v>
      </c>
      <c r="AJ60" s="81">
        <v>58716</v>
      </c>
      <c r="AK60" s="50"/>
      <c r="AL60" s="85">
        <f t="shared" si="14"/>
        <v>0.70942174322789553</v>
      </c>
      <c r="AM60" s="57"/>
    </row>
    <row r="61" spans="1:39" s="60" customFormat="1" ht="18" customHeight="1" x14ac:dyDescent="0.25">
      <c r="A61" s="54" t="s">
        <v>312</v>
      </c>
      <c r="B61" s="78" t="s">
        <v>313</v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9"/>
      <c r="O61" s="61"/>
      <c r="P61" s="61"/>
      <c r="Q61" s="61"/>
      <c r="R61" s="61"/>
      <c r="S61" s="61"/>
      <c r="T61" s="50"/>
      <c r="U61" s="50"/>
      <c r="V61" s="50"/>
      <c r="W61" s="50"/>
      <c r="X61" s="59"/>
      <c r="Y61" s="61"/>
      <c r="Z61" s="61"/>
      <c r="AA61" s="61"/>
      <c r="AB61" s="50"/>
      <c r="AC61" s="50"/>
      <c r="AD61" s="50"/>
      <c r="AE61" s="50"/>
      <c r="AF61" s="61"/>
      <c r="AG61" s="61"/>
      <c r="AH61" s="61"/>
      <c r="AI61" s="81">
        <v>44381</v>
      </c>
      <c r="AJ61" s="81">
        <v>44380.47</v>
      </c>
      <c r="AK61" s="50"/>
      <c r="AL61" s="85">
        <f t="shared" si="14"/>
        <v>0.99998805795272749</v>
      </c>
      <c r="AM61" s="57"/>
    </row>
    <row r="62" spans="1:39" s="60" customFormat="1" ht="18" customHeight="1" x14ac:dyDescent="0.25">
      <c r="A62" s="54" t="s">
        <v>117</v>
      </c>
      <c r="B62" s="78" t="s">
        <v>7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9"/>
      <c r="O62" s="61"/>
      <c r="P62" s="61"/>
      <c r="Q62" s="61"/>
      <c r="R62" s="61"/>
      <c r="S62" s="61"/>
      <c r="T62" s="50"/>
      <c r="U62" s="50"/>
      <c r="V62" s="50"/>
      <c r="W62" s="50"/>
      <c r="X62" s="59"/>
      <c r="Y62" s="61"/>
      <c r="Z62" s="61"/>
      <c r="AA62" s="61"/>
      <c r="AB62" s="50"/>
      <c r="AC62" s="50"/>
      <c r="AD62" s="50"/>
      <c r="AE62" s="50"/>
      <c r="AF62" s="61"/>
      <c r="AG62" s="61"/>
      <c r="AH62" s="61"/>
      <c r="AI62" s="81">
        <v>370000</v>
      </c>
      <c r="AJ62" s="81">
        <v>297690.53000000003</v>
      </c>
      <c r="AK62" s="50"/>
      <c r="AL62" s="85">
        <f t="shared" si="14"/>
        <v>0.80456900000000009</v>
      </c>
      <c r="AM62" s="57"/>
    </row>
    <row r="63" spans="1:39" s="60" customFormat="1" ht="18" customHeight="1" x14ac:dyDescent="0.25">
      <c r="A63" s="54" t="s">
        <v>150</v>
      </c>
      <c r="B63" s="78" t="s">
        <v>32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9"/>
      <c r="O63" s="61"/>
      <c r="P63" s="61"/>
      <c r="Q63" s="61"/>
      <c r="R63" s="61"/>
      <c r="S63" s="61"/>
      <c r="T63" s="50"/>
      <c r="U63" s="50"/>
      <c r="V63" s="50"/>
      <c r="W63" s="50"/>
      <c r="X63" s="59"/>
      <c r="Y63" s="61"/>
      <c r="Z63" s="61"/>
      <c r="AA63" s="61"/>
      <c r="AB63" s="50"/>
      <c r="AC63" s="50"/>
      <c r="AD63" s="50"/>
      <c r="AE63" s="50"/>
      <c r="AF63" s="61"/>
      <c r="AG63" s="61"/>
      <c r="AH63" s="61"/>
      <c r="AI63" s="81">
        <v>27089</v>
      </c>
      <c r="AJ63" s="81">
        <v>26337</v>
      </c>
      <c r="AK63" s="50"/>
      <c r="AL63" s="85">
        <f t="shared" si="14"/>
        <v>0.97223965447229499</v>
      </c>
      <c r="AM63" s="57"/>
    </row>
    <row r="64" spans="1:39" s="60" customFormat="1" ht="18" customHeight="1" x14ac:dyDescent="0.25">
      <c r="A64" s="54" t="s">
        <v>173</v>
      </c>
      <c r="B64" s="78" t="s">
        <v>265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9"/>
      <c r="O64" s="61"/>
      <c r="P64" s="61"/>
      <c r="Q64" s="61"/>
      <c r="R64" s="61"/>
      <c r="S64" s="61"/>
      <c r="T64" s="50"/>
      <c r="U64" s="50"/>
      <c r="V64" s="50"/>
      <c r="W64" s="50"/>
      <c r="X64" s="59"/>
      <c r="Y64" s="61"/>
      <c r="Z64" s="61"/>
      <c r="AA64" s="61"/>
      <c r="AB64" s="50"/>
      <c r="AC64" s="50"/>
      <c r="AD64" s="50"/>
      <c r="AE64" s="50"/>
      <c r="AF64" s="61"/>
      <c r="AG64" s="61"/>
      <c r="AH64" s="61"/>
      <c r="AI64" s="81">
        <v>2038</v>
      </c>
      <c r="AJ64" s="81">
        <v>208</v>
      </c>
      <c r="AK64" s="50"/>
      <c r="AL64" s="85">
        <f t="shared" si="14"/>
        <v>0.10206084396467124</v>
      </c>
      <c r="AM64" s="57"/>
    </row>
    <row r="65" spans="1:39" s="60" customFormat="1" ht="18" customHeight="1" x14ac:dyDescent="0.25">
      <c r="A65" s="54" t="s">
        <v>169</v>
      </c>
      <c r="B65" s="78" t="s">
        <v>170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9"/>
      <c r="O65" s="61"/>
      <c r="P65" s="61"/>
      <c r="Q65" s="61"/>
      <c r="R65" s="61"/>
      <c r="S65" s="61"/>
      <c r="T65" s="50"/>
      <c r="U65" s="50"/>
      <c r="V65" s="50"/>
      <c r="W65" s="50"/>
      <c r="X65" s="59"/>
      <c r="Y65" s="61"/>
      <c r="Z65" s="61"/>
      <c r="AA65" s="61"/>
      <c r="AB65" s="50"/>
      <c r="AC65" s="50"/>
      <c r="AD65" s="50"/>
      <c r="AE65" s="50"/>
      <c r="AF65" s="61"/>
      <c r="AG65" s="61"/>
      <c r="AH65" s="61"/>
      <c r="AI65" s="81">
        <v>4490.2299999999996</v>
      </c>
      <c r="AJ65" s="81">
        <v>3593.33</v>
      </c>
      <c r="AK65" s="50"/>
      <c r="AL65" s="85">
        <f t="shared" si="14"/>
        <v>0.80025522077933653</v>
      </c>
      <c r="AM65" s="57"/>
    </row>
    <row r="66" spans="1:39" s="41" customFormat="1" ht="22.5" customHeight="1" thickBot="1" x14ac:dyDescent="0.35">
      <c r="A66" s="28"/>
      <c r="B66" s="126" t="s">
        <v>36</v>
      </c>
      <c r="C66" s="127" t="e">
        <f>SUM(#REF!+#REF!+C67)</f>
        <v>#REF!</v>
      </c>
      <c r="D66" s="127" t="e">
        <f>SUM(#REF!+#REF!+D67)</f>
        <v>#REF!</v>
      </c>
      <c r="E66" s="127" t="e">
        <f>SUM(#REF!+#REF!+E67)</f>
        <v>#REF!</v>
      </c>
      <c r="F66" s="127" t="e">
        <f>SUM(#REF!+#REF!+F67)</f>
        <v>#REF!</v>
      </c>
      <c r="G66" s="127" t="e">
        <f>SUM(#REF!+#REF!+G67)</f>
        <v>#REF!</v>
      </c>
      <c r="H66" s="127"/>
      <c r="I66" s="127"/>
      <c r="J66" s="127"/>
      <c r="K66" s="127"/>
      <c r="L66" s="127"/>
      <c r="M66" s="127" t="e">
        <f>SUM(#REF!+#REF!+M67)</f>
        <v>#REF!</v>
      </c>
      <c r="N66" s="127" t="e">
        <f>SUM(#REF!+#REF!+N67)</f>
        <v>#REF!</v>
      </c>
      <c r="O66" s="127" t="e">
        <f>SUM(#REF!+#REF!+O67)</f>
        <v>#REF!</v>
      </c>
      <c r="P66" s="127"/>
      <c r="Q66" s="127"/>
      <c r="R66" s="127" t="e">
        <f>SUM(#REF!+#REF!+R67)</f>
        <v>#REF!</v>
      </c>
      <c r="S66" s="127" t="e">
        <f>SUM(#REF!+#REF!+S67)</f>
        <v>#REF!</v>
      </c>
      <c r="T66" s="127" t="e">
        <f>SUM(#REF!+#REF!+T67)</f>
        <v>#REF!</v>
      </c>
      <c r="U66" s="127" t="e">
        <f>SUM(#REF!+#REF!+U67)</f>
        <v>#REF!</v>
      </c>
      <c r="V66" s="127" t="e">
        <f>SUM(#REF!+#REF!+V67)</f>
        <v>#REF!</v>
      </c>
      <c r="W66" s="127" t="e">
        <f>SUM(#REF!+#REF!+W67)</f>
        <v>#REF!</v>
      </c>
      <c r="X66" s="128" t="e">
        <f>SUM(#REF!+#REF!+X67)</f>
        <v>#REF!</v>
      </c>
      <c r="Y66" s="129" t="e">
        <f>SUM(#REF!+#REF!+Y67)</f>
        <v>#REF!</v>
      </c>
      <c r="Z66" s="127" t="e">
        <f>SUM(#REF!+#REF!+Z67)</f>
        <v>#REF!</v>
      </c>
      <c r="AA66" s="127" t="e">
        <f>SUM(#REF!+#REF!+AA67)</f>
        <v>#REF!</v>
      </c>
      <c r="AB66" s="127" t="e">
        <f>SUM(#REF!+#REF!+AB67)</f>
        <v>#REF!</v>
      </c>
      <c r="AC66" s="127" t="e">
        <f>SUM(#REF!+#REF!+AC67)</f>
        <v>#REF!</v>
      </c>
      <c r="AD66" s="127" t="e">
        <f>SUM(#REF!+#REF!+AD67)</f>
        <v>#REF!</v>
      </c>
      <c r="AE66" s="127" t="e">
        <f>SUM(#REF!+#REF!+AE67)</f>
        <v>#REF!</v>
      </c>
      <c r="AF66" s="127" t="e">
        <f>SUM(#REF!+#REF!+AF67)</f>
        <v>#REF!</v>
      </c>
      <c r="AG66" s="127" t="e">
        <f>SUM(#REF!+#REF!+AG67)</f>
        <v>#REF!</v>
      </c>
      <c r="AH66" s="127" t="e">
        <f>SUM(#REF!+#REF!+AH67)</f>
        <v>#REF!</v>
      </c>
      <c r="AI66" s="144">
        <f>SUM(AI67+AI85)</f>
        <v>1017675.92</v>
      </c>
      <c r="AJ66" s="144">
        <f>SUM(AJ67+AJ85)</f>
        <v>600465.53</v>
      </c>
      <c r="AK66" s="127" t="e">
        <f>SUM(#REF!+#REF!+AK67)</f>
        <v>#REF!</v>
      </c>
      <c r="AL66" s="122">
        <f>SUM(AJ66/AI66)</f>
        <v>0.59003609911493238</v>
      </c>
      <c r="AM66" s="13"/>
    </row>
    <row r="67" spans="1:39" s="79" customFormat="1" ht="15.6" x14ac:dyDescent="0.3">
      <c r="A67" s="30" t="s">
        <v>102</v>
      </c>
      <c r="B67" s="92" t="s">
        <v>37</v>
      </c>
      <c r="C67" s="93">
        <f>SUM(C69:C84)</f>
        <v>96473</v>
      </c>
      <c r="D67" s="93">
        <f>SUM(D69:D84)</f>
        <v>0</v>
      </c>
      <c r="E67" s="93">
        <f>SUM(E69:E84)</f>
        <v>96473</v>
      </c>
      <c r="F67" s="93">
        <f>SUM(F69:F84)</f>
        <v>0</v>
      </c>
      <c r="G67" s="93">
        <f>SUM(G69:G84)</f>
        <v>0</v>
      </c>
      <c r="H67" s="93"/>
      <c r="I67" s="93"/>
      <c r="J67" s="93"/>
      <c r="K67" s="93"/>
      <c r="L67" s="93"/>
      <c r="M67" s="93">
        <f t="shared" ref="M67:AH67" si="15">SUM(M69:M84)</f>
        <v>0</v>
      </c>
      <c r="N67" s="93">
        <f t="shared" si="15"/>
        <v>0</v>
      </c>
      <c r="O67" s="93">
        <f t="shared" si="15"/>
        <v>0</v>
      </c>
      <c r="P67" s="93">
        <f t="shared" si="15"/>
        <v>0</v>
      </c>
      <c r="Q67" s="93">
        <f t="shared" si="15"/>
        <v>0</v>
      </c>
      <c r="R67" s="93">
        <f t="shared" si="15"/>
        <v>0</v>
      </c>
      <c r="S67" s="93">
        <f t="shared" si="15"/>
        <v>0</v>
      </c>
      <c r="T67" s="93">
        <f t="shared" si="15"/>
        <v>160915</v>
      </c>
      <c r="U67" s="93">
        <f t="shared" si="15"/>
        <v>0</v>
      </c>
      <c r="V67" s="93">
        <f t="shared" si="15"/>
        <v>0</v>
      </c>
      <c r="W67" s="93">
        <f t="shared" si="15"/>
        <v>160915</v>
      </c>
      <c r="X67" s="94">
        <f t="shared" si="15"/>
        <v>0</v>
      </c>
      <c r="Y67" s="95">
        <f t="shared" si="15"/>
        <v>0</v>
      </c>
      <c r="Z67" s="93">
        <f t="shared" si="15"/>
        <v>0</v>
      </c>
      <c r="AA67" s="93">
        <f t="shared" si="15"/>
        <v>0</v>
      </c>
      <c r="AB67" s="93">
        <f t="shared" si="15"/>
        <v>331920</v>
      </c>
      <c r="AC67" s="93">
        <f t="shared" si="15"/>
        <v>0</v>
      </c>
      <c r="AD67" s="93">
        <f t="shared" si="15"/>
        <v>0</v>
      </c>
      <c r="AE67" s="93">
        <f t="shared" si="15"/>
        <v>331920</v>
      </c>
      <c r="AF67" s="93">
        <f t="shared" si="15"/>
        <v>0</v>
      </c>
      <c r="AG67" s="93">
        <f t="shared" si="15"/>
        <v>0</v>
      </c>
      <c r="AH67" s="93">
        <f t="shared" si="15"/>
        <v>0</v>
      </c>
      <c r="AI67" s="96">
        <f>SUM(AI68:AI84)</f>
        <v>513291</v>
      </c>
      <c r="AJ67" s="96">
        <f>SUM(AJ68:AJ84)</f>
        <v>483367.10000000003</v>
      </c>
      <c r="AK67" s="93">
        <f>SUM(AK69:AK84)</f>
        <v>0</v>
      </c>
      <c r="AL67" s="90">
        <f>SUM(AJ67/AI67)</f>
        <v>0.94170188060963478</v>
      </c>
      <c r="AM67" s="39"/>
    </row>
    <row r="68" spans="1:39" s="60" customFormat="1" ht="17.399999999999999" customHeight="1" x14ac:dyDescent="0.25">
      <c r="A68" s="54">
        <v>3020</v>
      </c>
      <c r="B68" s="148" t="s">
        <v>306</v>
      </c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9"/>
      <c r="O68" s="61"/>
      <c r="P68" s="61"/>
      <c r="Q68" s="61"/>
      <c r="R68" s="61"/>
      <c r="S68" s="61"/>
      <c r="T68" s="50"/>
      <c r="U68" s="50"/>
      <c r="V68" s="50"/>
      <c r="W68" s="50"/>
      <c r="X68" s="59"/>
      <c r="Y68" s="61"/>
      <c r="Z68" s="61"/>
      <c r="AA68" s="61"/>
      <c r="AB68" s="50"/>
      <c r="AC68" s="50"/>
      <c r="AD68" s="50"/>
      <c r="AE68" s="50"/>
      <c r="AF68" s="61"/>
      <c r="AG68" s="61"/>
      <c r="AH68" s="61"/>
      <c r="AI68" s="81">
        <v>468</v>
      </c>
      <c r="AJ68" s="81">
        <v>468</v>
      </c>
      <c r="AK68" s="50"/>
      <c r="AL68" s="85">
        <f>SUM(AJ68/AI68)</f>
        <v>1</v>
      </c>
      <c r="AM68" s="57"/>
    </row>
    <row r="69" spans="1:39" s="60" customFormat="1" ht="18" customHeight="1" x14ac:dyDescent="0.25">
      <c r="A69" s="54">
        <v>4010</v>
      </c>
      <c r="B69" s="55" t="s">
        <v>26</v>
      </c>
      <c r="C69" s="50">
        <v>64200</v>
      </c>
      <c r="D69" s="50"/>
      <c r="E69" s="50">
        <v>64200</v>
      </c>
      <c r="F69" s="50"/>
      <c r="G69" s="50"/>
      <c r="H69" s="50"/>
      <c r="I69" s="50"/>
      <c r="J69" s="50"/>
      <c r="K69" s="50"/>
      <c r="L69" s="50"/>
      <c r="M69" s="59"/>
      <c r="O69" s="61"/>
      <c r="P69" s="61"/>
      <c r="Q69" s="61"/>
      <c r="R69" s="61"/>
      <c r="S69" s="61"/>
      <c r="T69" s="50">
        <v>35000</v>
      </c>
      <c r="U69" s="50"/>
      <c r="V69" s="50"/>
      <c r="W69" s="50">
        <v>35000</v>
      </c>
      <c r="X69" s="59"/>
      <c r="Y69" s="61"/>
      <c r="Z69" s="61"/>
      <c r="AA69" s="61"/>
      <c r="AB69" s="50">
        <v>49500</v>
      </c>
      <c r="AC69" s="50"/>
      <c r="AD69" s="50"/>
      <c r="AE69" s="50">
        <v>49500</v>
      </c>
      <c r="AF69" s="61"/>
      <c r="AG69" s="61"/>
      <c r="AH69" s="61"/>
      <c r="AI69" s="81">
        <v>74971</v>
      </c>
      <c r="AJ69" s="81">
        <v>71413.39</v>
      </c>
      <c r="AK69" s="50"/>
      <c r="AL69" s="85">
        <f t="shared" ref="AL69:AL84" si="16">SUM(AJ69/AI69)</f>
        <v>0.95254685144922702</v>
      </c>
      <c r="AM69" s="57"/>
    </row>
    <row r="70" spans="1:39" s="60" customFormat="1" ht="17.25" customHeight="1" x14ac:dyDescent="0.25">
      <c r="A70" s="54" t="s">
        <v>115</v>
      </c>
      <c r="B70" s="55" t="s">
        <v>116</v>
      </c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9"/>
      <c r="O70" s="61"/>
      <c r="P70" s="61"/>
      <c r="Q70" s="61"/>
      <c r="R70" s="61"/>
      <c r="S70" s="61"/>
      <c r="T70" s="50">
        <v>72000</v>
      </c>
      <c r="U70" s="50"/>
      <c r="V70" s="50"/>
      <c r="W70" s="50">
        <v>72000</v>
      </c>
      <c r="X70" s="59"/>
      <c r="Y70" s="61"/>
      <c r="Z70" s="61"/>
      <c r="AA70" s="61"/>
      <c r="AB70" s="50">
        <v>177029</v>
      </c>
      <c r="AC70" s="50"/>
      <c r="AD70" s="50"/>
      <c r="AE70" s="50">
        <v>177029</v>
      </c>
      <c r="AF70" s="61"/>
      <c r="AG70" s="61"/>
      <c r="AH70" s="61"/>
      <c r="AI70" s="81">
        <v>280037</v>
      </c>
      <c r="AJ70" s="81">
        <v>269057.83</v>
      </c>
      <c r="AK70" s="50"/>
      <c r="AL70" s="85">
        <f t="shared" si="16"/>
        <v>0.96079385938286732</v>
      </c>
      <c r="AM70" s="57"/>
    </row>
    <row r="71" spans="1:39" s="60" customFormat="1" ht="17.25" customHeight="1" x14ac:dyDescent="0.25">
      <c r="A71" s="54">
        <v>4040</v>
      </c>
      <c r="B71" s="55" t="s">
        <v>4</v>
      </c>
      <c r="C71" s="50">
        <v>4513</v>
      </c>
      <c r="D71" s="50"/>
      <c r="E71" s="50">
        <v>4513</v>
      </c>
      <c r="F71" s="50"/>
      <c r="G71" s="50"/>
      <c r="H71" s="50"/>
      <c r="I71" s="50"/>
      <c r="J71" s="50"/>
      <c r="K71" s="50"/>
      <c r="L71" s="50"/>
      <c r="M71" s="59"/>
      <c r="O71" s="61"/>
      <c r="P71" s="61"/>
      <c r="Q71" s="61"/>
      <c r="R71" s="61"/>
      <c r="S71" s="61"/>
      <c r="T71" s="50">
        <v>8850</v>
      </c>
      <c r="U71" s="50"/>
      <c r="V71" s="50"/>
      <c r="W71" s="50">
        <v>8850</v>
      </c>
      <c r="X71" s="59"/>
      <c r="Y71" s="61"/>
      <c r="Z71" s="61"/>
      <c r="AA71" s="61"/>
      <c r="AB71" s="50">
        <v>13821</v>
      </c>
      <c r="AC71" s="50"/>
      <c r="AD71" s="50"/>
      <c r="AE71" s="50">
        <v>13821</v>
      </c>
      <c r="AF71" s="61"/>
      <c r="AG71" s="61"/>
      <c r="AH71" s="61"/>
      <c r="AI71" s="81">
        <v>18612</v>
      </c>
      <c r="AJ71" s="81">
        <v>18611.79</v>
      </c>
      <c r="AK71" s="50"/>
      <c r="AL71" s="85">
        <f t="shared" si="16"/>
        <v>0.99998871695680214</v>
      </c>
      <c r="AM71" s="57"/>
    </row>
    <row r="72" spans="1:39" s="60" customFormat="1" ht="15.6" x14ac:dyDescent="0.25">
      <c r="A72" s="54">
        <v>4110</v>
      </c>
      <c r="B72" s="148" t="s">
        <v>174</v>
      </c>
      <c r="C72" s="50">
        <v>12280</v>
      </c>
      <c r="D72" s="50"/>
      <c r="E72" s="50">
        <v>12280</v>
      </c>
      <c r="F72" s="50"/>
      <c r="G72" s="50"/>
      <c r="H72" s="50"/>
      <c r="I72" s="50"/>
      <c r="J72" s="50"/>
      <c r="K72" s="50"/>
      <c r="L72" s="50"/>
      <c r="M72" s="59"/>
      <c r="O72" s="61"/>
      <c r="P72" s="61"/>
      <c r="Q72" s="61"/>
      <c r="R72" s="61"/>
      <c r="S72" s="61"/>
      <c r="T72" s="50">
        <v>21000</v>
      </c>
      <c r="U72" s="50"/>
      <c r="V72" s="50"/>
      <c r="W72" s="50">
        <v>21000</v>
      </c>
      <c r="X72" s="59"/>
      <c r="Y72" s="61"/>
      <c r="Z72" s="61"/>
      <c r="AA72" s="61"/>
      <c r="AB72" s="50">
        <v>42300</v>
      </c>
      <c r="AC72" s="50"/>
      <c r="AD72" s="50"/>
      <c r="AE72" s="50">
        <v>42300</v>
      </c>
      <c r="AF72" s="61"/>
      <c r="AG72" s="61"/>
      <c r="AH72" s="61"/>
      <c r="AI72" s="81">
        <v>66382</v>
      </c>
      <c r="AJ72" s="81">
        <v>54244.28</v>
      </c>
      <c r="AK72" s="50"/>
      <c r="AL72" s="85">
        <f t="shared" si="16"/>
        <v>0.81715344521105115</v>
      </c>
      <c r="AM72" s="57"/>
    </row>
    <row r="73" spans="1:39" s="60" customFormat="1" ht="15.6" x14ac:dyDescent="0.25">
      <c r="A73" s="54">
        <v>4120</v>
      </c>
      <c r="B73" s="62" t="s">
        <v>8</v>
      </c>
      <c r="C73" s="50">
        <v>1680</v>
      </c>
      <c r="D73" s="50"/>
      <c r="E73" s="50">
        <v>1680</v>
      </c>
      <c r="F73" s="50"/>
      <c r="G73" s="50"/>
      <c r="H73" s="50"/>
      <c r="I73" s="50"/>
      <c r="J73" s="50"/>
      <c r="K73" s="50"/>
      <c r="L73" s="50"/>
      <c r="M73" s="59"/>
      <c r="O73" s="61"/>
      <c r="P73" s="61"/>
      <c r="Q73" s="61"/>
      <c r="R73" s="61"/>
      <c r="S73" s="61"/>
      <c r="T73" s="50">
        <v>2800</v>
      </c>
      <c r="U73" s="50"/>
      <c r="V73" s="50"/>
      <c r="W73" s="50">
        <v>2800</v>
      </c>
      <c r="X73" s="59"/>
      <c r="Y73" s="61"/>
      <c r="Z73" s="61"/>
      <c r="AA73" s="61"/>
      <c r="AB73" s="50">
        <v>5750</v>
      </c>
      <c r="AC73" s="50"/>
      <c r="AD73" s="50"/>
      <c r="AE73" s="50">
        <v>5750</v>
      </c>
      <c r="AF73" s="61"/>
      <c r="AG73" s="61"/>
      <c r="AH73" s="61"/>
      <c r="AI73" s="81">
        <v>8292</v>
      </c>
      <c r="AJ73" s="81">
        <v>6834.18</v>
      </c>
      <c r="AK73" s="50"/>
      <c r="AL73" s="85">
        <f t="shared" si="16"/>
        <v>0.82418958031837919</v>
      </c>
      <c r="AM73" s="57"/>
    </row>
    <row r="74" spans="1:39" s="60" customFormat="1" ht="15.6" x14ac:dyDescent="0.25">
      <c r="A74" s="54">
        <v>4210</v>
      </c>
      <c r="B74" s="62" t="s">
        <v>83</v>
      </c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9"/>
      <c r="O74" s="61"/>
      <c r="P74" s="61"/>
      <c r="Q74" s="61"/>
      <c r="R74" s="61"/>
      <c r="S74" s="61"/>
      <c r="T74" s="50">
        <v>10415</v>
      </c>
      <c r="U74" s="50"/>
      <c r="V74" s="50"/>
      <c r="W74" s="50">
        <v>10415</v>
      </c>
      <c r="X74" s="59"/>
      <c r="Y74" s="61"/>
      <c r="Z74" s="61"/>
      <c r="AA74" s="61"/>
      <c r="AB74" s="50">
        <v>30241</v>
      </c>
      <c r="AC74" s="50"/>
      <c r="AD74" s="50"/>
      <c r="AE74" s="50">
        <v>30241</v>
      </c>
      <c r="AF74" s="61"/>
      <c r="AG74" s="61"/>
      <c r="AH74" s="61"/>
      <c r="AI74" s="81">
        <v>10394</v>
      </c>
      <c r="AJ74" s="81">
        <v>10392.959999999999</v>
      </c>
      <c r="AK74" s="50"/>
      <c r="AL74" s="85">
        <f>SUM(AJ74/AI74)</f>
        <v>0.99989994227438894</v>
      </c>
      <c r="AM74" s="57"/>
    </row>
    <row r="75" spans="1:39" s="60" customFormat="1" ht="15.6" x14ac:dyDescent="0.25">
      <c r="A75" s="54">
        <v>4260</v>
      </c>
      <c r="B75" s="55" t="s">
        <v>6</v>
      </c>
      <c r="C75" s="50">
        <v>2500</v>
      </c>
      <c r="D75" s="50"/>
      <c r="E75" s="50">
        <v>2500</v>
      </c>
      <c r="F75" s="50"/>
      <c r="G75" s="50"/>
      <c r="H75" s="50"/>
      <c r="I75" s="50"/>
      <c r="J75" s="50"/>
      <c r="K75" s="50"/>
      <c r="L75" s="50"/>
      <c r="M75" s="59"/>
      <c r="O75" s="61"/>
      <c r="P75" s="61"/>
      <c r="Q75" s="61"/>
      <c r="R75" s="61"/>
      <c r="S75" s="61"/>
      <c r="T75" s="50">
        <v>1650</v>
      </c>
      <c r="U75" s="50"/>
      <c r="V75" s="50"/>
      <c r="W75" s="50">
        <v>1650</v>
      </c>
      <c r="X75" s="59"/>
      <c r="Y75" s="61"/>
      <c r="Z75" s="61"/>
      <c r="AA75" s="61"/>
      <c r="AB75" s="50">
        <v>2600</v>
      </c>
      <c r="AC75" s="50"/>
      <c r="AD75" s="50"/>
      <c r="AE75" s="50">
        <v>2600</v>
      </c>
      <c r="AF75" s="61"/>
      <c r="AG75" s="61"/>
      <c r="AH75" s="61"/>
      <c r="AI75" s="81">
        <v>9900</v>
      </c>
      <c r="AJ75" s="81">
        <v>9893.61</v>
      </c>
      <c r="AK75" s="50"/>
      <c r="AL75" s="85">
        <f t="shared" si="16"/>
        <v>0.9993545454545455</v>
      </c>
      <c r="AM75" s="57"/>
    </row>
    <row r="76" spans="1:39" s="60" customFormat="1" ht="15.6" x14ac:dyDescent="0.25">
      <c r="A76" s="54" t="s">
        <v>120</v>
      </c>
      <c r="B76" s="55" t="s">
        <v>29</v>
      </c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9"/>
      <c r="O76" s="61"/>
      <c r="P76" s="61"/>
      <c r="Q76" s="61"/>
      <c r="R76" s="61"/>
      <c r="S76" s="61"/>
      <c r="T76" s="50"/>
      <c r="U76" s="50"/>
      <c r="V76" s="50"/>
      <c r="W76" s="50"/>
      <c r="X76" s="59"/>
      <c r="Y76" s="61"/>
      <c r="Z76" s="61"/>
      <c r="AA76" s="61"/>
      <c r="AB76" s="50">
        <v>503</v>
      </c>
      <c r="AC76" s="50"/>
      <c r="AD76" s="50"/>
      <c r="AE76" s="50">
        <v>503</v>
      </c>
      <c r="AF76" s="61"/>
      <c r="AG76" s="61"/>
      <c r="AH76" s="61"/>
      <c r="AI76" s="81">
        <v>70</v>
      </c>
      <c r="AJ76" s="81">
        <v>70</v>
      </c>
      <c r="AK76" s="50"/>
      <c r="AL76" s="85">
        <f t="shared" si="16"/>
        <v>1</v>
      </c>
      <c r="AM76" s="57"/>
    </row>
    <row r="77" spans="1:39" s="60" customFormat="1" ht="15.6" x14ac:dyDescent="0.25">
      <c r="A77" s="54" t="s">
        <v>144</v>
      </c>
      <c r="B77" s="55" t="s">
        <v>162</v>
      </c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9"/>
      <c r="O77" s="61"/>
      <c r="P77" s="61"/>
      <c r="Q77" s="61"/>
      <c r="R77" s="61"/>
      <c r="S77" s="61"/>
      <c r="T77" s="50"/>
      <c r="U77" s="50"/>
      <c r="V77" s="50"/>
      <c r="W77" s="50"/>
      <c r="X77" s="59"/>
      <c r="Y77" s="61"/>
      <c r="Z77" s="61"/>
      <c r="AA77" s="61"/>
      <c r="AB77" s="50"/>
      <c r="AC77" s="50"/>
      <c r="AD77" s="50"/>
      <c r="AE77" s="50"/>
      <c r="AF77" s="61"/>
      <c r="AG77" s="61"/>
      <c r="AH77" s="61"/>
      <c r="AI77" s="81">
        <v>630</v>
      </c>
      <c r="AJ77" s="81">
        <v>630</v>
      </c>
      <c r="AK77" s="50"/>
      <c r="AL77" s="85">
        <f t="shared" si="16"/>
        <v>1</v>
      </c>
      <c r="AM77" s="57"/>
    </row>
    <row r="78" spans="1:39" s="60" customFormat="1" ht="15.6" x14ac:dyDescent="0.25">
      <c r="A78" s="54">
        <v>4300</v>
      </c>
      <c r="B78" s="55" t="s">
        <v>28</v>
      </c>
      <c r="C78" s="50">
        <v>9500</v>
      </c>
      <c r="D78" s="50"/>
      <c r="E78" s="50">
        <v>9500</v>
      </c>
      <c r="F78" s="50"/>
      <c r="G78" s="50"/>
      <c r="H78" s="50"/>
      <c r="I78" s="50"/>
      <c r="J78" s="50"/>
      <c r="K78" s="50"/>
      <c r="L78" s="50"/>
      <c r="M78" s="59"/>
      <c r="O78" s="61"/>
      <c r="P78" s="61"/>
      <c r="Q78" s="61"/>
      <c r="R78" s="61"/>
      <c r="S78" s="61"/>
      <c r="T78" s="50">
        <v>5000</v>
      </c>
      <c r="U78" s="50"/>
      <c r="V78" s="50"/>
      <c r="W78" s="50">
        <v>5000</v>
      </c>
      <c r="X78" s="59"/>
      <c r="Y78" s="61"/>
      <c r="Z78" s="61"/>
      <c r="AA78" s="61"/>
      <c r="AB78" s="50">
        <v>4000</v>
      </c>
      <c r="AC78" s="50"/>
      <c r="AD78" s="50"/>
      <c r="AE78" s="50">
        <v>4000</v>
      </c>
      <c r="AF78" s="61"/>
      <c r="AG78" s="61"/>
      <c r="AH78" s="61"/>
      <c r="AI78" s="81">
        <v>31198</v>
      </c>
      <c r="AJ78" s="81">
        <v>29416.13</v>
      </c>
      <c r="AK78" s="50"/>
      <c r="AL78" s="85">
        <f t="shared" si="16"/>
        <v>0.94288512084107956</v>
      </c>
      <c r="AM78" s="57"/>
    </row>
    <row r="79" spans="1:39" s="60" customFormat="1" ht="15.6" x14ac:dyDescent="0.25">
      <c r="A79" s="54" t="s">
        <v>178</v>
      </c>
      <c r="B79" s="55" t="s">
        <v>277</v>
      </c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9"/>
      <c r="O79" s="61"/>
      <c r="P79" s="61"/>
      <c r="Q79" s="61"/>
      <c r="R79" s="61"/>
      <c r="S79" s="61"/>
      <c r="T79" s="50"/>
      <c r="U79" s="50"/>
      <c r="V79" s="50"/>
      <c r="W79" s="50"/>
      <c r="X79" s="59"/>
      <c r="Y79" s="61"/>
      <c r="Z79" s="61"/>
      <c r="AA79" s="61"/>
      <c r="AB79" s="50"/>
      <c r="AC79" s="50"/>
      <c r="AD79" s="50"/>
      <c r="AE79" s="50"/>
      <c r="AF79" s="61"/>
      <c r="AG79" s="61"/>
      <c r="AH79" s="61"/>
      <c r="AI79" s="81">
        <v>436</v>
      </c>
      <c r="AJ79" s="81">
        <v>435.29</v>
      </c>
      <c r="AK79" s="50"/>
      <c r="AL79" s="85">
        <f t="shared" si="16"/>
        <v>0.99837155963302759</v>
      </c>
      <c r="AM79" s="57"/>
    </row>
    <row r="80" spans="1:39" s="60" customFormat="1" ht="19.5" customHeight="1" x14ac:dyDescent="0.25">
      <c r="A80" s="54" t="s">
        <v>117</v>
      </c>
      <c r="B80" s="55" t="s">
        <v>7</v>
      </c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9"/>
      <c r="O80" s="61"/>
      <c r="P80" s="61"/>
      <c r="Q80" s="61"/>
      <c r="R80" s="61"/>
      <c r="S80" s="61"/>
      <c r="T80" s="50"/>
      <c r="U80" s="50"/>
      <c r="V80" s="50"/>
      <c r="W80" s="50"/>
      <c r="X80" s="59"/>
      <c r="Y80" s="61"/>
      <c r="Z80" s="61"/>
      <c r="AA80" s="61"/>
      <c r="AB80" s="50">
        <v>736</v>
      </c>
      <c r="AC80" s="50"/>
      <c r="AD80" s="50"/>
      <c r="AE80" s="50">
        <v>736</v>
      </c>
      <c r="AF80" s="61"/>
      <c r="AG80" s="61"/>
      <c r="AH80" s="61"/>
      <c r="AI80" s="81">
        <v>1173</v>
      </c>
      <c r="AJ80" s="81">
        <v>1173</v>
      </c>
      <c r="AK80" s="50"/>
      <c r="AL80" s="85">
        <f>SUM(AJ80/AI80)</f>
        <v>1</v>
      </c>
      <c r="AM80" s="57"/>
    </row>
    <row r="81" spans="1:39" s="60" customFormat="1" ht="17.25" customHeight="1" x14ac:dyDescent="0.25">
      <c r="A81" s="54">
        <v>4440</v>
      </c>
      <c r="B81" s="55" t="s">
        <v>30</v>
      </c>
      <c r="C81" s="50">
        <v>1800</v>
      </c>
      <c r="D81" s="50"/>
      <c r="E81" s="50">
        <v>1800</v>
      </c>
      <c r="F81" s="50"/>
      <c r="G81" s="50"/>
      <c r="H81" s="50"/>
      <c r="I81" s="50"/>
      <c r="J81" s="50"/>
      <c r="K81" s="50"/>
      <c r="L81" s="50"/>
      <c r="M81" s="59"/>
      <c r="O81" s="61"/>
      <c r="P81" s="61"/>
      <c r="Q81" s="61"/>
      <c r="R81" s="61"/>
      <c r="S81" s="61"/>
      <c r="T81" s="50">
        <v>4200</v>
      </c>
      <c r="U81" s="50"/>
      <c r="V81" s="50"/>
      <c r="W81" s="50">
        <v>4200</v>
      </c>
      <c r="X81" s="59"/>
      <c r="Y81" s="61"/>
      <c r="Z81" s="61"/>
      <c r="AA81" s="61"/>
      <c r="AB81" s="50">
        <v>5440</v>
      </c>
      <c r="AC81" s="50"/>
      <c r="AD81" s="50"/>
      <c r="AE81" s="50">
        <v>5440</v>
      </c>
      <c r="AF81" s="61"/>
      <c r="AG81" s="61"/>
      <c r="AH81" s="61"/>
      <c r="AI81" s="81">
        <v>9783</v>
      </c>
      <c r="AJ81" s="81">
        <v>9782.14</v>
      </c>
      <c r="AK81" s="50"/>
      <c r="AL81" s="85">
        <f>SUM(AJ81/AI81)</f>
        <v>0.99991209240519263</v>
      </c>
      <c r="AM81" s="57"/>
    </row>
    <row r="82" spans="1:39" s="60" customFormat="1" ht="17.25" customHeight="1" x14ac:dyDescent="0.25">
      <c r="A82" s="54" t="s">
        <v>247</v>
      </c>
      <c r="B82" s="55" t="s">
        <v>248</v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9"/>
      <c r="O82" s="61"/>
      <c r="P82" s="61"/>
      <c r="Q82" s="61"/>
      <c r="R82" s="61"/>
      <c r="S82" s="61"/>
      <c r="T82" s="50"/>
      <c r="U82" s="50"/>
      <c r="V82" s="50"/>
      <c r="W82" s="50"/>
      <c r="X82" s="59"/>
      <c r="Y82" s="61"/>
      <c r="Z82" s="61"/>
      <c r="AA82" s="61"/>
      <c r="AB82" s="50"/>
      <c r="AC82" s="50"/>
      <c r="AD82" s="50"/>
      <c r="AE82" s="50"/>
      <c r="AF82" s="61"/>
      <c r="AG82" s="61"/>
      <c r="AH82" s="61"/>
      <c r="AI82" s="81">
        <v>465</v>
      </c>
      <c r="AJ82" s="81">
        <v>464.5</v>
      </c>
      <c r="AK82" s="50"/>
      <c r="AL82" s="85">
        <f>SUM(AJ82/AI82)</f>
        <v>0.99892473118279568</v>
      </c>
      <c r="AM82" s="57"/>
    </row>
    <row r="83" spans="1:39" s="60" customFormat="1" ht="17.25" customHeight="1" x14ac:dyDescent="0.25">
      <c r="A83" s="54" t="s">
        <v>169</v>
      </c>
      <c r="B83" s="55" t="s">
        <v>170</v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9"/>
      <c r="O83" s="61"/>
      <c r="P83" s="61"/>
      <c r="Q83" s="61"/>
      <c r="R83" s="61"/>
      <c r="S83" s="61"/>
      <c r="T83" s="50"/>
      <c r="U83" s="50"/>
      <c r="V83" s="50"/>
      <c r="W83" s="50"/>
      <c r="X83" s="59"/>
      <c r="Y83" s="61"/>
      <c r="Z83" s="61"/>
      <c r="AA83" s="61"/>
      <c r="AB83" s="50"/>
      <c r="AC83" s="50"/>
      <c r="AD83" s="50"/>
      <c r="AE83" s="50"/>
      <c r="AF83" s="61"/>
      <c r="AG83" s="61"/>
      <c r="AH83" s="61"/>
      <c r="AI83" s="81">
        <v>220</v>
      </c>
      <c r="AJ83" s="81">
        <v>220</v>
      </c>
      <c r="AK83" s="50"/>
      <c r="AL83" s="85">
        <f>SUM(AJ83/AI83)</f>
        <v>1</v>
      </c>
      <c r="AM83" s="57"/>
    </row>
    <row r="84" spans="1:39" s="60" customFormat="1" ht="17.25" customHeight="1" x14ac:dyDescent="0.25">
      <c r="A84" s="54" t="s">
        <v>179</v>
      </c>
      <c r="B84" s="55" t="s">
        <v>194</v>
      </c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9"/>
      <c r="O84" s="61"/>
      <c r="P84" s="61"/>
      <c r="Q84" s="61"/>
      <c r="R84" s="61"/>
      <c r="S84" s="61"/>
      <c r="T84" s="50"/>
      <c r="U84" s="50"/>
      <c r="V84" s="50"/>
      <c r="W84" s="50"/>
      <c r="X84" s="59"/>
      <c r="Y84" s="61"/>
      <c r="Z84" s="61"/>
      <c r="AA84" s="61"/>
      <c r="AB84" s="50"/>
      <c r="AC84" s="50"/>
      <c r="AD84" s="50"/>
      <c r="AE84" s="50"/>
      <c r="AF84" s="61"/>
      <c r="AG84" s="61"/>
      <c r="AH84" s="61"/>
      <c r="AI84" s="81">
        <v>260</v>
      </c>
      <c r="AJ84" s="81">
        <v>260</v>
      </c>
      <c r="AK84" s="50"/>
      <c r="AL84" s="85">
        <f t="shared" si="16"/>
        <v>1</v>
      </c>
      <c r="AM84" s="57"/>
    </row>
    <row r="85" spans="1:39" s="79" customFormat="1" ht="15.6" x14ac:dyDescent="0.3">
      <c r="A85" s="30" t="s">
        <v>209</v>
      </c>
      <c r="B85" s="92" t="s">
        <v>210</v>
      </c>
      <c r="C85" s="93" t="e">
        <f>SUM(C86:C98)</f>
        <v>#REF!</v>
      </c>
      <c r="D85" s="93" t="e">
        <f>SUM(D86:D98)</f>
        <v>#REF!</v>
      </c>
      <c r="E85" s="93" t="e">
        <f>SUM(E86:E98)</f>
        <v>#REF!</v>
      </c>
      <c r="F85" s="93" t="e">
        <f>SUM(F86:F98)</f>
        <v>#REF!</v>
      </c>
      <c r="G85" s="93" t="e">
        <f>SUM(G86:G98)</f>
        <v>#REF!</v>
      </c>
      <c r="H85" s="93"/>
      <c r="I85" s="93"/>
      <c r="J85" s="93"/>
      <c r="K85" s="93"/>
      <c r="L85" s="93"/>
      <c r="M85" s="93">
        <f t="shared" ref="M85:AA85" si="17">SUM(M86:M99)</f>
        <v>0</v>
      </c>
      <c r="N85" s="93">
        <f t="shared" si="17"/>
        <v>0</v>
      </c>
      <c r="O85" s="93">
        <f t="shared" si="17"/>
        <v>0</v>
      </c>
      <c r="P85" s="93">
        <f t="shared" si="17"/>
        <v>0</v>
      </c>
      <c r="Q85" s="93">
        <f t="shared" si="17"/>
        <v>0</v>
      </c>
      <c r="R85" s="93">
        <f t="shared" si="17"/>
        <v>0</v>
      </c>
      <c r="S85" s="93">
        <f t="shared" si="17"/>
        <v>0</v>
      </c>
      <c r="T85" s="93">
        <f t="shared" si="17"/>
        <v>7504030</v>
      </c>
      <c r="U85" s="93">
        <f t="shared" si="17"/>
        <v>6652849</v>
      </c>
      <c r="V85" s="93">
        <f t="shared" si="17"/>
        <v>32115</v>
      </c>
      <c r="W85" s="93">
        <f t="shared" si="17"/>
        <v>819066</v>
      </c>
      <c r="X85" s="94">
        <f t="shared" si="17"/>
        <v>0</v>
      </c>
      <c r="Y85" s="95">
        <f t="shared" si="17"/>
        <v>0</v>
      </c>
      <c r="Z85" s="93">
        <f t="shared" si="17"/>
        <v>0</v>
      </c>
      <c r="AA85" s="93">
        <f t="shared" si="17"/>
        <v>0</v>
      </c>
      <c r="AB85" s="93">
        <f t="shared" ref="AB85:AH85" si="18">SUM(AB87:AB97)</f>
        <v>9125801</v>
      </c>
      <c r="AC85" s="93">
        <f t="shared" si="18"/>
        <v>8290568</v>
      </c>
      <c r="AD85" s="93">
        <f t="shared" si="18"/>
        <v>11600</v>
      </c>
      <c r="AE85" s="93">
        <f t="shared" si="18"/>
        <v>823633</v>
      </c>
      <c r="AF85" s="93">
        <f t="shared" si="18"/>
        <v>0</v>
      </c>
      <c r="AG85" s="93">
        <f t="shared" si="18"/>
        <v>0</v>
      </c>
      <c r="AH85" s="93">
        <f t="shared" si="18"/>
        <v>4500</v>
      </c>
      <c r="AI85" s="96">
        <f>SUM(AI86:AI91)</f>
        <v>504384.92000000004</v>
      </c>
      <c r="AJ85" s="96">
        <f>SUM(AJ86:AJ91)</f>
        <v>117098.43000000001</v>
      </c>
      <c r="AK85" s="93">
        <f>SUM(AK87:AK97)</f>
        <v>11600</v>
      </c>
      <c r="AL85" s="90">
        <f t="shared" ref="AL85:AL104" si="19">SUM(AJ85/AI85)</f>
        <v>0.23216084652173979</v>
      </c>
      <c r="AM85" s="39"/>
    </row>
    <row r="86" spans="1:39" s="60" customFormat="1" ht="31.2" x14ac:dyDescent="0.25">
      <c r="A86" s="54" t="s">
        <v>314</v>
      </c>
      <c r="B86" s="62" t="s">
        <v>315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9"/>
      <c r="O86" s="61"/>
      <c r="P86" s="61"/>
      <c r="Q86" s="61"/>
      <c r="R86" s="61"/>
      <c r="S86" s="61"/>
      <c r="T86" s="50">
        <v>10415</v>
      </c>
      <c r="U86" s="50"/>
      <c r="V86" s="50"/>
      <c r="W86" s="50">
        <v>10415</v>
      </c>
      <c r="X86" s="59"/>
      <c r="Y86" s="61"/>
      <c r="Z86" s="61"/>
      <c r="AA86" s="61"/>
      <c r="AB86" s="50">
        <v>30241</v>
      </c>
      <c r="AC86" s="50"/>
      <c r="AD86" s="50"/>
      <c r="AE86" s="50">
        <v>30241</v>
      </c>
      <c r="AF86" s="61"/>
      <c r="AG86" s="61"/>
      <c r="AH86" s="61"/>
      <c r="AI86" s="81">
        <v>7699</v>
      </c>
      <c r="AJ86" s="81">
        <v>7698.84</v>
      </c>
      <c r="AK86" s="50"/>
      <c r="AL86" s="85">
        <f t="shared" si="19"/>
        <v>0.99997921808027024</v>
      </c>
      <c r="AM86" s="57"/>
    </row>
    <row r="87" spans="1:39" s="60" customFormat="1" ht="18.75" customHeight="1" x14ac:dyDescent="0.25">
      <c r="A87" s="54" t="s">
        <v>114</v>
      </c>
      <c r="B87" s="55" t="s">
        <v>28</v>
      </c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9"/>
      <c r="O87" s="61"/>
      <c r="P87" s="61"/>
      <c r="Q87" s="61"/>
      <c r="R87" s="61"/>
      <c r="S87" s="61"/>
      <c r="T87" s="50"/>
      <c r="U87" s="50"/>
      <c r="V87" s="50"/>
      <c r="W87" s="50"/>
      <c r="X87" s="59"/>
      <c r="Y87" s="61"/>
      <c r="Z87" s="61"/>
      <c r="AA87" s="61"/>
      <c r="AB87" s="50"/>
      <c r="AC87" s="50"/>
      <c r="AD87" s="50"/>
      <c r="AE87" s="50"/>
      <c r="AF87" s="61"/>
      <c r="AG87" s="61"/>
      <c r="AH87" s="61"/>
      <c r="AI87" s="81">
        <v>163313</v>
      </c>
      <c r="AJ87" s="81">
        <v>21518.85</v>
      </c>
      <c r="AK87" s="50"/>
      <c r="AL87" s="85">
        <f t="shared" si="19"/>
        <v>0.13176446455579163</v>
      </c>
      <c r="AM87" s="57"/>
    </row>
    <row r="88" spans="1:39" s="60" customFormat="1" ht="18.75" customHeight="1" x14ac:dyDescent="0.25">
      <c r="A88" s="54" t="s">
        <v>117</v>
      </c>
      <c r="B88" s="148" t="s">
        <v>7</v>
      </c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9"/>
      <c r="O88" s="61"/>
      <c r="P88" s="61"/>
      <c r="Q88" s="61"/>
      <c r="R88" s="61"/>
      <c r="S88" s="61"/>
      <c r="T88" s="50"/>
      <c r="U88" s="50"/>
      <c r="V88" s="50"/>
      <c r="W88" s="50"/>
      <c r="X88" s="59"/>
      <c r="Y88" s="61"/>
      <c r="Z88" s="61"/>
      <c r="AA88" s="61"/>
      <c r="AB88" s="50"/>
      <c r="AC88" s="50"/>
      <c r="AD88" s="50"/>
      <c r="AE88" s="50"/>
      <c r="AF88" s="61"/>
      <c r="AG88" s="61"/>
      <c r="AH88" s="61"/>
      <c r="AI88" s="81">
        <v>25000</v>
      </c>
      <c r="AJ88" s="81">
        <v>22593</v>
      </c>
      <c r="AK88" s="50"/>
      <c r="AL88" s="85">
        <f t="shared" si="19"/>
        <v>0.90371999999999997</v>
      </c>
      <c r="AM88" s="57"/>
    </row>
    <row r="89" spans="1:39" s="60" customFormat="1" ht="18.75" customHeight="1" x14ac:dyDescent="0.25">
      <c r="A89" s="54" t="s">
        <v>169</v>
      </c>
      <c r="B89" s="55" t="s">
        <v>170</v>
      </c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9"/>
      <c r="O89" s="61"/>
      <c r="P89" s="61"/>
      <c r="Q89" s="61"/>
      <c r="R89" s="61"/>
      <c r="S89" s="61"/>
      <c r="T89" s="50"/>
      <c r="U89" s="50"/>
      <c r="V89" s="50"/>
      <c r="W89" s="50"/>
      <c r="X89" s="59"/>
      <c r="Y89" s="61"/>
      <c r="Z89" s="61"/>
      <c r="AA89" s="61"/>
      <c r="AB89" s="50"/>
      <c r="AC89" s="50"/>
      <c r="AD89" s="50"/>
      <c r="AE89" s="50"/>
      <c r="AF89" s="61"/>
      <c r="AG89" s="61"/>
      <c r="AH89" s="61"/>
      <c r="AI89" s="81">
        <v>500</v>
      </c>
      <c r="AJ89" s="81">
        <v>0</v>
      </c>
      <c r="AK89" s="50"/>
      <c r="AL89" s="85">
        <f t="shared" si="19"/>
        <v>0</v>
      </c>
      <c r="AM89" s="57"/>
    </row>
    <row r="90" spans="1:39" s="60" customFormat="1" ht="18.75" customHeight="1" x14ac:dyDescent="0.25">
      <c r="A90" s="54" t="s">
        <v>124</v>
      </c>
      <c r="B90" s="55" t="s">
        <v>93</v>
      </c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9"/>
      <c r="O90" s="61"/>
      <c r="P90" s="61"/>
      <c r="Q90" s="61"/>
      <c r="R90" s="61"/>
      <c r="S90" s="61"/>
      <c r="T90" s="50"/>
      <c r="U90" s="50"/>
      <c r="V90" s="50"/>
      <c r="W90" s="50"/>
      <c r="X90" s="59"/>
      <c r="Y90" s="61"/>
      <c r="Z90" s="61"/>
      <c r="AA90" s="61"/>
      <c r="AB90" s="50"/>
      <c r="AC90" s="50"/>
      <c r="AD90" s="50"/>
      <c r="AE90" s="50"/>
      <c r="AF90" s="61"/>
      <c r="AG90" s="61"/>
      <c r="AH90" s="61"/>
      <c r="AI90" s="81">
        <v>60000</v>
      </c>
      <c r="AJ90" s="81">
        <v>50934.3</v>
      </c>
      <c r="AK90" s="50"/>
      <c r="AL90" s="85">
        <f t="shared" si="19"/>
        <v>0.84890500000000002</v>
      </c>
      <c r="AM90" s="57"/>
    </row>
    <row r="91" spans="1:39" s="60" customFormat="1" ht="36.6" customHeight="1" x14ac:dyDescent="0.25">
      <c r="A91" s="54" t="s">
        <v>316</v>
      </c>
      <c r="B91" s="62" t="s">
        <v>315</v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9"/>
      <c r="O91" s="61"/>
      <c r="P91" s="61"/>
      <c r="Q91" s="61"/>
      <c r="R91" s="61"/>
      <c r="S91" s="61"/>
      <c r="T91" s="50"/>
      <c r="U91" s="50"/>
      <c r="V91" s="50"/>
      <c r="W91" s="50"/>
      <c r="X91" s="59"/>
      <c r="Y91" s="61"/>
      <c r="Z91" s="61"/>
      <c r="AA91" s="61"/>
      <c r="AB91" s="50"/>
      <c r="AC91" s="50"/>
      <c r="AD91" s="50"/>
      <c r="AE91" s="50"/>
      <c r="AF91" s="61"/>
      <c r="AG91" s="61"/>
      <c r="AH91" s="61"/>
      <c r="AI91" s="81">
        <v>247872.92</v>
      </c>
      <c r="AJ91" s="81">
        <v>14353.44</v>
      </c>
      <c r="AK91" s="50"/>
      <c r="AL91" s="85">
        <f t="shared" si="19"/>
        <v>5.7906446577544651E-2</v>
      </c>
      <c r="AM91" s="57"/>
    </row>
    <row r="92" spans="1:39" s="41" customFormat="1" ht="21.75" customHeight="1" thickBot="1" x14ac:dyDescent="0.35">
      <c r="A92" s="130"/>
      <c r="B92" s="131" t="s">
        <v>38</v>
      </c>
      <c r="C92" s="118" t="e">
        <f>SUM(C93+C99+C103+C128)</f>
        <v>#REF!</v>
      </c>
      <c r="D92" s="118" t="e">
        <f>SUM(D93+D99+D103+D128)</f>
        <v>#REF!</v>
      </c>
      <c r="E92" s="118" t="e">
        <f>SUM(E93+E99+E103+E128)</f>
        <v>#REF!</v>
      </c>
      <c r="F92" s="118" t="e">
        <f>SUM(F93+F99+F103+F128)</f>
        <v>#REF!</v>
      </c>
      <c r="G92" s="118" t="e">
        <f>SUM(G93+G99+G103+G128)</f>
        <v>#REF!</v>
      </c>
      <c r="H92" s="118"/>
      <c r="I92" s="118"/>
      <c r="J92" s="118"/>
      <c r="K92" s="118"/>
      <c r="L92" s="118"/>
      <c r="M92" s="118">
        <f>SUM(M93+M99+M103+M128)</f>
        <v>0</v>
      </c>
      <c r="N92" s="118">
        <f>SUM(N93+N99+N103+N128)</f>
        <v>0</v>
      </c>
      <c r="O92" s="118">
        <f>SUM(O93+O99+O103+O128)</f>
        <v>0</v>
      </c>
      <c r="P92" s="118"/>
      <c r="Q92" s="118"/>
      <c r="R92" s="118">
        <f t="shared" ref="R92:AH92" si="20">SUM(R93+R99+R103+R128)</f>
        <v>0</v>
      </c>
      <c r="S92" s="118">
        <f t="shared" si="20"/>
        <v>0</v>
      </c>
      <c r="T92" s="118">
        <f t="shared" si="20"/>
        <v>6558103</v>
      </c>
      <c r="U92" s="118">
        <f t="shared" si="20"/>
        <v>6261669</v>
      </c>
      <c r="V92" s="118">
        <f t="shared" si="20"/>
        <v>15545</v>
      </c>
      <c r="W92" s="118">
        <f t="shared" si="20"/>
        <v>280889</v>
      </c>
      <c r="X92" s="119">
        <f t="shared" si="20"/>
        <v>0</v>
      </c>
      <c r="Y92" s="120">
        <f t="shared" si="20"/>
        <v>0</v>
      </c>
      <c r="Z92" s="118">
        <f t="shared" si="20"/>
        <v>0</v>
      </c>
      <c r="AA92" s="118">
        <f t="shared" si="20"/>
        <v>0</v>
      </c>
      <c r="AB92" s="118">
        <f t="shared" si="20"/>
        <v>8585279</v>
      </c>
      <c r="AC92" s="118">
        <f t="shared" si="20"/>
        <v>8290568</v>
      </c>
      <c r="AD92" s="118">
        <f t="shared" si="20"/>
        <v>11600</v>
      </c>
      <c r="AE92" s="118">
        <f t="shared" si="20"/>
        <v>283111</v>
      </c>
      <c r="AF92" s="118">
        <f t="shared" si="20"/>
        <v>0</v>
      </c>
      <c r="AG92" s="118">
        <f t="shared" si="20"/>
        <v>0</v>
      </c>
      <c r="AH92" s="118">
        <f t="shared" si="20"/>
        <v>4500</v>
      </c>
      <c r="AI92" s="121">
        <f>SUM(AI93+AI99+AI103+AI128+AI139)</f>
        <v>16605595</v>
      </c>
      <c r="AJ92" s="121">
        <f>SUM(AJ93+AJ99+AJ103+AJ128+AJ139)</f>
        <v>15218383.779999996</v>
      </c>
      <c r="AK92" s="118">
        <f>SUM(AK93+AK99+AK103+AK128)</f>
        <v>11600</v>
      </c>
      <c r="AL92" s="122">
        <f t="shared" si="19"/>
        <v>0.91646121563244165</v>
      </c>
      <c r="AM92" s="29"/>
    </row>
    <row r="93" spans="1:39" s="40" customFormat="1" ht="23.1" customHeight="1" thickTop="1" x14ac:dyDescent="0.3">
      <c r="A93" s="30" t="s">
        <v>103</v>
      </c>
      <c r="B93" s="87" t="s">
        <v>39</v>
      </c>
      <c r="C93" s="88">
        <f>SUM(C94:C97)</f>
        <v>295923</v>
      </c>
      <c r="D93" s="88">
        <f>SUM(D94:D97)</f>
        <v>0</v>
      </c>
      <c r="E93" s="88">
        <f>SUM(E94:E97)</f>
        <v>295923</v>
      </c>
      <c r="F93" s="88">
        <f>SUM(F94:F97)</f>
        <v>0</v>
      </c>
      <c r="G93" s="88">
        <f>SUM(G94:G97)</f>
        <v>0</v>
      </c>
      <c r="H93" s="88"/>
      <c r="I93" s="88"/>
      <c r="J93" s="88"/>
      <c r="K93" s="88"/>
      <c r="L93" s="88"/>
      <c r="M93" s="88">
        <f>SUM(M94:M97)</f>
        <v>0</v>
      </c>
      <c r="N93" s="88">
        <f>SUM(N94:N97)</f>
        <v>0</v>
      </c>
      <c r="O93" s="88">
        <f>SUM(O94:O97)</f>
        <v>0</v>
      </c>
      <c r="P93" s="88"/>
      <c r="Q93" s="88"/>
      <c r="R93" s="88">
        <f t="shared" ref="R93:AH93" si="21">SUM(R94:R97)</f>
        <v>0</v>
      </c>
      <c r="S93" s="88">
        <f t="shared" si="21"/>
        <v>0</v>
      </c>
      <c r="T93" s="88">
        <f t="shared" si="21"/>
        <v>272094</v>
      </c>
      <c r="U93" s="88">
        <f t="shared" si="21"/>
        <v>0</v>
      </c>
      <c r="V93" s="88">
        <f t="shared" si="21"/>
        <v>8285</v>
      </c>
      <c r="W93" s="88">
        <f t="shared" si="21"/>
        <v>263809</v>
      </c>
      <c r="X93" s="94">
        <f t="shared" si="21"/>
        <v>0</v>
      </c>
      <c r="Y93" s="95">
        <f t="shared" si="21"/>
        <v>0</v>
      </c>
      <c r="Z93" s="88">
        <f t="shared" si="21"/>
        <v>0</v>
      </c>
      <c r="AA93" s="88">
        <f t="shared" si="21"/>
        <v>0</v>
      </c>
      <c r="AB93" s="88">
        <f t="shared" si="21"/>
        <v>270261</v>
      </c>
      <c r="AC93" s="88">
        <f t="shared" si="21"/>
        <v>0</v>
      </c>
      <c r="AD93" s="88">
        <f t="shared" si="21"/>
        <v>0</v>
      </c>
      <c r="AE93" s="88">
        <f t="shared" si="21"/>
        <v>270261</v>
      </c>
      <c r="AF93" s="88">
        <f t="shared" si="21"/>
        <v>0</v>
      </c>
      <c r="AG93" s="88">
        <f t="shared" si="21"/>
        <v>0</v>
      </c>
      <c r="AH93" s="88">
        <f t="shared" si="21"/>
        <v>0</v>
      </c>
      <c r="AI93" s="89">
        <f>SUM(AI94:AI98)</f>
        <v>254448</v>
      </c>
      <c r="AJ93" s="89">
        <f>SUM(AJ94:AJ98)</f>
        <v>254448</v>
      </c>
      <c r="AK93" s="88">
        <f>SUM(AK94:AK97)</f>
        <v>0</v>
      </c>
      <c r="AL93" s="90">
        <f t="shared" si="19"/>
        <v>1</v>
      </c>
      <c r="AM93" s="31"/>
    </row>
    <row r="94" spans="1:39" s="60" customFormat="1" ht="15.6" x14ac:dyDescent="0.25">
      <c r="A94" s="54">
        <v>4010</v>
      </c>
      <c r="B94" s="62" t="s">
        <v>26</v>
      </c>
      <c r="C94" s="50">
        <v>228260</v>
      </c>
      <c r="D94" s="50"/>
      <c r="E94" s="50">
        <v>228260</v>
      </c>
      <c r="F94" s="50"/>
      <c r="G94" s="50"/>
      <c r="H94" s="50"/>
      <c r="I94" s="50"/>
      <c r="J94" s="50"/>
      <c r="K94" s="50"/>
      <c r="L94" s="50"/>
      <c r="M94" s="59"/>
      <c r="O94" s="61"/>
      <c r="P94" s="61"/>
      <c r="Q94" s="61"/>
      <c r="R94" s="61"/>
      <c r="S94" s="61"/>
      <c r="T94" s="50">
        <v>210225</v>
      </c>
      <c r="U94" s="50"/>
      <c r="V94" s="50">
        <v>6225</v>
      </c>
      <c r="W94" s="50">
        <v>204000</v>
      </c>
      <c r="X94" s="59"/>
      <c r="Y94" s="61"/>
      <c r="Z94" s="61"/>
      <c r="AA94" s="61"/>
      <c r="AB94" s="50">
        <v>212371</v>
      </c>
      <c r="AC94" s="50"/>
      <c r="AD94" s="50"/>
      <c r="AE94" s="50">
        <v>212371</v>
      </c>
      <c r="AF94" s="61"/>
      <c r="AG94" s="61"/>
      <c r="AH94" s="61"/>
      <c r="AI94" s="81">
        <v>198541</v>
      </c>
      <c r="AJ94" s="81">
        <v>198541</v>
      </c>
      <c r="AK94" s="50"/>
      <c r="AL94" s="85">
        <f t="shared" si="19"/>
        <v>1</v>
      </c>
      <c r="AM94" s="57"/>
    </row>
    <row r="95" spans="1:39" s="60" customFormat="1" ht="18.75" customHeight="1" x14ac:dyDescent="0.25">
      <c r="A95" s="54">
        <v>4040</v>
      </c>
      <c r="B95" s="62" t="s">
        <v>4</v>
      </c>
      <c r="C95" s="50">
        <v>17638</v>
      </c>
      <c r="D95" s="50"/>
      <c r="E95" s="50">
        <v>17638</v>
      </c>
      <c r="F95" s="50"/>
      <c r="G95" s="50"/>
      <c r="H95" s="50"/>
      <c r="I95" s="50"/>
      <c r="J95" s="50"/>
      <c r="K95" s="50"/>
      <c r="L95" s="50"/>
      <c r="M95" s="59"/>
      <c r="O95" s="61"/>
      <c r="P95" s="61"/>
      <c r="Q95" s="61"/>
      <c r="R95" s="61"/>
      <c r="S95" s="61"/>
      <c r="T95" s="50">
        <v>17200</v>
      </c>
      <c r="U95" s="50"/>
      <c r="V95" s="50">
        <v>700</v>
      </c>
      <c r="W95" s="50">
        <v>16500</v>
      </c>
      <c r="X95" s="59"/>
      <c r="Y95" s="61"/>
      <c r="Z95" s="61"/>
      <c r="AA95" s="61"/>
      <c r="AB95" s="50">
        <v>13510</v>
      </c>
      <c r="AC95" s="50"/>
      <c r="AD95" s="50"/>
      <c r="AE95" s="50">
        <v>13510</v>
      </c>
      <c r="AF95" s="61"/>
      <c r="AG95" s="61"/>
      <c r="AH95" s="61"/>
      <c r="AI95" s="81">
        <v>12664</v>
      </c>
      <c r="AJ95" s="81">
        <v>12664</v>
      </c>
      <c r="AK95" s="50"/>
      <c r="AL95" s="85">
        <f t="shared" si="19"/>
        <v>1</v>
      </c>
      <c r="AM95" s="57"/>
    </row>
    <row r="96" spans="1:39" s="60" customFormat="1" ht="15.6" x14ac:dyDescent="0.25">
      <c r="A96" s="54">
        <v>4110</v>
      </c>
      <c r="B96" s="62" t="s">
        <v>310</v>
      </c>
      <c r="C96" s="50">
        <v>44000</v>
      </c>
      <c r="D96" s="50"/>
      <c r="E96" s="50">
        <v>44000</v>
      </c>
      <c r="F96" s="50"/>
      <c r="G96" s="50"/>
      <c r="H96" s="50"/>
      <c r="I96" s="50"/>
      <c r="J96" s="50"/>
      <c r="K96" s="50"/>
      <c r="L96" s="50"/>
      <c r="M96" s="59"/>
      <c r="O96" s="61"/>
      <c r="P96" s="61"/>
      <c r="Q96" s="61"/>
      <c r="R96" s="61"/>
      <c r="S96" s="61"/>
      <c r="T96" s="50">
        <v>39098</v>
      </c>
      <c r="U96" s="50"/>
      <c r="V96" s="50">
        <v>1189</v>
      </c>
      <c r="W96" s="50">
        <v>37909</v>
      </c>
      <c r="X96" s="59"/>
      <c r="Y96" s="61"/>
      <c r="Z96" s="61"/>
      <c r="AA96" s="61"/>
      <c r="AB96" s="50">
        <v>38808</v>
      </c>
      <c r="AC96" s="50"/>
      <c r="AD96" s="50"/>
      <c r="AE96" s="50">
        <v>38808</v>
      </c>
      <c r="AF96" s="61"/>
      <c r="AG96" s="61"/>
      <c r="AH96" s="61"/>
      <c r="AI96" s="81">
        <v>37886</v>
      </c>
      <c r="AJ96" s="81">
        <v>37886</v>
      </c>
      <c r="AK96" s="50"/>
      <c r="AL96" s="85">
        <f t="shared" si="19"/>
        <v>1</v>
      </c>
      <c r="AM96" s="57"/>
    </row>
    <row r="97" spans="1:41" s="60" customFormat="1" ht="15.6" x14ac:dyDescent="0.25">
      <c r="A97" s="54">
        <v>4120</v>
      </c>
      <c r="B97" s="55" t="s">
        <v>8</v>
      </c>
      <c r="C97" s="50">
        <v>6025</v>
      </c>
      <c r="D97" s="50"/>
      <c r="E97" s="50">
        <v>6025</v>
      </c>
      <c r="F97" s="50"/>
      <c r="G97" s="50"/>
      <c r="H97" s="50"/>
      <c r="I97" s="50"/>
      <c r="J97" s="50"/>
      <c r="K97" s="50"/>
      <c r="L97" s="50"/>
      <c r="M97" s="59"/>
      <c r="O97" s="61"/>
      <c r="P97" s="61"/>
      <c r="Q97" s="61"/>
      <c r="R97" s="61"/>
      <c r="S97" s="61"/>
      <c r="T97" s="50">
        <v>5571</v>
      </c>
      <c r="U97" s="50"/>
      <c r="V97" s="50">
        <v>171</v>
      </c>
      <c r="W97" s="50">
        <v>5400</v>
      </c>
      <c r="X97" s="59"/>
      <c r="Y97" s="61"/>
      <c r="Z97" s="61"/>
      <c r="AA97" s="61"/>
      <c r="AB97" s="50">
        <v>5572</v>
      </c>
      <c r="AC97" s="50"/>
      <c r="AD97" s="50"/>
      <c r="AE97" s="50">
        <v>5572</v>
      </c>
      <c r="AF97" s="61"/>
      <c r="AG97" s="61"/>
      <c r="AH97" s="61"/>
      <c r="AI97" s="81">
        <v>5157</v>
      </c>
      <c r="AJ97" s="81">
        <v>5157</v>
      </c>
      <c r="AK97" s="50"/>
      <c r="AL97" s="85">
        <f t="shared" si="19"/>
        <v>1</v>
      </c>
      <c r="AM97" s="57"/>
    </row>
    <row r="98" spans="1:41" s="60" customFormat="1" ht="15.6" x14ac:dyDescent="0.25">
      <c r="A98" s="54">
        <v>4210</v>
      </c>
      <c r="B98" s="55" t="s">
        <v>45</v>
      </c>
      <c r="C98" s="50">
        <v>330</v>
      </c>
      <c r="D98" s="50"/>
      <c r="E98" s="50">
        <v>330</v>
      </c>
      <c r="F98" s="50"/>
      <c r="G98" s="50"/>
      <c r="H98" s="50"/>
      <c r="I98" s="50"/>
      <c r="J98" s="50"/>
      <c r="K98" s="50"/>
      <c r="L98" s="50"/>
      <c r="M98" s="59"/>
      <c r="O98" s="61"/>
      <c r="P98" s="61"/>
      <c r="Q98" s="61"/>
      <c r="R98" s="61"/>
      <c r="S98" s="61"/>
      <c r="T98" s="50">
        <v>144</v>
      </c>
      <c r="U98" s="50"/>
      <c r="V98" s="50">
        <v>0</v>
      </c>
      <c r="W98" s="50">
        <v>144</v>
      </c>
      <c r="X98" s="59"/>
      <c r="Y98" s="61"/>
      <c r="Z98" s="61"/>
      <c r="AA98" s="61"/>
      <c r="AB98" s="50">
        <v>238</v>
      </c>
      <c r="AC98" s="50"/>
      <c r="AD98" s="50"/>
      <c r="AE98" s="50">
        <v>238</v>
      </c>
      <c r="AF98" s="61"/>
      <c r="AG98" s="61"/>
      <c r="AH98" s="61"/>
      <c r="AI98" s="81">
        <v>200</v>
      </c>
      <c r="AJ98" s="81">
        <v>200</v>
      </c>
      <c r="AK98" s="50"/>
      <c r="AL98" s="85">
        <f t="shared" si="19"/>
        <v>1</v>
      </c>
      <c r="AM98" s="57"/>
    </row>
    <row r="99" spans="1:41" s="79" customFormat="1" ht="23.1" customHeight="1" x14ac:dyDescent="0.3">
      <c r="A99" s="30" t="s">
        <v>104</v>
      </c>
      <c r="B99" s="92" t="s">
        <v>40</v>
      </c>
      <c r="C99" s="93">
        <f>SUM(C100:C101)</f>
        <v>624600</v>
      </c>
      <c r="D99" s="93">
        <f>SUM(D100:D101)</f>
        <v>615100</v>
      </c>
      <c r="E99" s="93">
        <f>SUM(E100:E101)</f>
        <v>9500</v>
      </c>
      <c r="F99" s="93">
        <f>SUM(F100:F101)</f>
        <v>0</v>
      </c>
      <c r="G99" s="93">
        <f>SUM(G100:G101)</f>
        <v>0</v>
      </c>
      <c r="H99" s="93"/>
      <c r="I99" s="93"/>
      <c r="J99" s="93"/>
      <c r="K99" s="93"/>
      <c r="L99" s="93"/>
      <c r="M99" s="93">
        <f>SUM(M100:M101)</f>
        <v>0</v>
      </c>
      <c r="N99" s="93">
        <f>SUM(N100:N101)</f>
        <v>0</v>
      </c>
      <c r="O99" s="93">
        <f>SUM(O100:O101)</f>
        <v>0</v>
      </c>
      <c r="P99" s="93"/>
      <c r="Q99" s="93"/>
      <c r="R99" s="93">
        <f t="shared" ref="R99:AH99" si="22">SUM(R100:R101)</f>
        <v>0</v>
      </c>
      <c r="S99" s="93">
        <f t="shared" si="22"/>
        <v>0</v>
      </c>
      <c r="T99" s="93">
        <f t="shared" si="22"/>
        <v>391180</v>
      </c>
      <c r="U99" s="93">
        <f t="shared" si="22"/>
        <v>391180</v>
      </c>
      <c r="V99" s="93">
        <f t="shared" si="22"/>
        <v>0</v>
      </c>
      <c r="W99" s="93">
        <f t="shared" si="22"/>
        <v>0</v>
      </c>
      <c r="X99" s="94">
        <f t="shared" si="22"/>
        <v>0</v>
      </c>
      <c r="Y99" s="95">
        <f t="shared" si="22"/>
        <v>0</v>
      </c>
      <c r="Z99" s="93">
        <f t="shared" si="22"/>
        <v>0</v>
      </c>
      <c r="AA99" s="93">
        <f t="shared" si="22"/>
        <v>0</v>
      </c>
      <c r="AB99" s="93">
        <f t="shared" si="22"/>
        <v>420274</v>
      </c>
      <c r="AC99" s="93">
        <f t="shared" si="22"/>
        <v>420274</v>
      </c>
      <c r="AD99" s="93">
        <f t="shared" si="22"/>
        <v>0</v>
      </c>
      <c r="AE99" s="93">
        <f t="shared" si="22"/>
        <v>0</v>
      </c>
      <c r="AF99" s="93">
        <f t="shared" si="22"/>
        <v>0</v>
      </c>
      <c r="AG99" s="93">
        <f t="shared" si="22"/>
        <v>0</v>
      </c>
      <c r="AH99" s="93">
        <f t="shared" si="22"/>
        <v>0</v>
      </c>
      <c r="AI99" s="96">
        <f>SUM(AI100:AI102)</f>
        <v>413200</v>
      </c>
      <c r="AJ99" s="96">
        <f>SUM(AJ100:AJ102)</f>
        <v>377030.96</v>
      </c>
      <c r="AK99" s="93">
        <f>SUM(AK100:AK101)</f>
        <v>0</v>
      </c>
      <c r="AL99" s="90">
        <f t="shared" si="19"/>
        <v>0.91246602129719268</v>
      </c>
      <c r="AM99" s="39"/>
    </row>
    <row r="100" spans="1:41" s="60" customFormat="1" ht="15.6" x14ac:dyDescent="0.25">
      <c r="A100" s="54">
        <v>3030</v>
      </c>
      <c r="B100" s="62" t="s">
        <v>148</v>
      </c>
      <c r="C100" s="50">
        <v>615100</v>
      </c>
      <c r="D100" s="50">
        <v>615100</v>
      </c>
      <c r="E100" s="50"/>
      <c r="F100" s="50"/>
      <c r="G100" s="50"/>
      <c r="H100" s="50"/>
      <c r="I100" s="50"/>
      <c r="J100" s="50"/>
      <c r="K100" s="50"/>
      <c r="L100" s="50"/>
      <c r="M100" s="56"/>
      <c r="O100" s="56"/>
      <c r="P100" s="56"/>
      <c r="Q100" s="56"/>
      <c r="R100" s="56"/>
      <c r="S100" s="56"/>
      <c r="T100" s="50">
        <v>389920</v>
      </c>
      <c r="U100" s="50">
        <v>389920</v>
      </c>
      <c r="V100" s="50"/>
      <c r="W100" s="50"/>
      <c r="X100" s="56"/>
      <c r="Y100" s="56"/>
      <c r="Z100" s="56"/>
      <c r="AA100" s="56"/>
      <c r="AB100" s="50">
        <v>411974</v>
      </c>
      <c r="AC100" s="50">
        <v>411974</v>
      </c>
      <c r="AD100" s="50"/>
      <c r="AE100" s="50"/>
      <c r="AF100" s="56"/>
      <c r="AG100" s="56"/>
      <c r="AH100" s="56"/>
      <c r="AI100" s="81">
        <v>410200</v>
      </c>
      <c r="AJ100" s="81">
        <v>377030.96</v>
      </c>
      <c r="AK100" s="50"/>
      <c r="AL100" s="85">
        <f t="shared" si="19"/>
        <v>0.91913934666016583</v>
      </c>
      <c r="AM100" s="57"/>
      <c r="AO100" s="151"/>
    </row>
    <row r="101" spans="1:41" s="60" customFormat="1" ht="15.6" x14ac:dyDescent="0.25">
      <c r="A101" s="54">
        <v>4300</v>
      </c>
      <c r="B101" s="55" t="s">
        <v>28</v>
      </c>
      <c r="C101" s="50">
        <v>9500</v>
      </c>
      <c r="D101" s="50"/>
      <c r="E101" s="50">
        <v>9500</v>
      </c>
      <c r="F101" s="50"/>
      <c r="G101" s="50"/>
      <c r="H101" s="50"/>
      <c r="I101" s="50"/>
      <c r="J101" s="50"/>
      <c r="K101" s="50"/>
      <c r="L101" s="50"/>
      <c r="M101" s="56"/>
      <c r="O101" s="56"/>
      <c r="P101" s="56"/>
      <c r="Q101" s="56"/>
      <c r="R101" s="56"/>
      <c r="S101" s="56"/>
      <c r="T101" s="50">
        <v>1260</v>
      </c>
      <c r="U101" s="50">
        <v>1260</v>
      </c>
      <c r="V101" s="50"/>
      <c r="W101" s="50"/>
      <c r="X101" s="56"/>
      <c r="Y101" s="56"/>
      <c r="Z101" s="56"/>
      <c r="AA101" s="56"/>
      <c r="AB101" s="50">
        <v>8300</v>
      </c>
      <c r="AC101" s="50">
        <v>8300</v>
      </c>
      <c r="AD101" s="50"/>
      <c r="AE101" s="50"/>
      <c r="AF101" s="56"/>
      <c r="AG101" s="56"/>
      <c r="AH101" s="56"/>
      <c r="AI101" s="81">
        <v>1000</v>
      </c>
      <c r="AJ101" s="81">
        <v>0</v>
      </c>
      <c r="AK101" s="50"/>
      <c r="AL101" s="85">
        <f t="shared" si="19"/>
        <v>0</v>
      </c>
      <c r="AM101" s="57"/>
    </row>
    <row r="102" spans="1:41" s="60" customFormat="1" ht="17.25" customHeight="1" x14ac:dyDescent="0.25">
      <c r="A102" s="54" t="s">
        <v>179</v>
      </c>
      <c r="B102" s="148" t="s">
        <v>194</v>
      </c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6"/>
      <c r="O102" s="56"/>
      <c r="P102" s="56"/>
      <c r="Q102" s="56"/>
      <c r="R102" s="56"/>
      <c r="S102" s="56"/>
      <c r="T102" s="50"/>
      <c r="U102" s="50"/>
      <c r="V102" s="50"/>
      <c r="W102" s="50"/>
      <c r="X102" s="56"/>
      <c r="Y102" s="56"/>
      <c r="Z102" s="56"/>
      <c r="AA102" s="56"/>
      <c r="AB102" s="50"/>
      <c r="AC102" s="50"/>
      <c r="AD102" s="50"/>
      <c r="AE102" s="50"/>
      <c r="AF102" s="56"/>
      <c r="AG102" s="56"/>
      <c r="AH102" s="56"/>
      <c r="AI102" s="81">
        <v>2000</v>
      </c>
      <c r="AJ102" s="81">
        <v>0</v>
      </c>
      <c r="AK102" s="50"/>
      <c r="AL102" s="85">
        <f t="shared" si="19"/>
        <v>0</v>
      </c>
      <c r="AM102" s="57"/>
    </row>
    <row r="103" spans="1:41" s="40" customFormat="1" ht="23.1" customHeight="1" x14ac:dyDescent="0.3">
      <c r="A103" s="30" t="s">
        <v>105</v>
      </c>
      <c r="B103" s="87" t="s">
        <v>17</v>
      </c>
      <c r="C103" s="88">
        <f>SUM(C104:C123)</f>
        <v>5020228</v>
      </c>
      <c r="D103" s="88">
        <f>SUM(D104:D123)</f>
        <v>5020228</v>
      </c>
      <c r="E103" s="88">
        <f>SUM(E104:E123)</f>
        <v>0</v>
      </c>
      <c r="F103" s="88">
        <f>SUM(F104:F123)</f>
        <v>0</v>
      </c>
      <c r="G103" s="88">
        <f>SUM(G104:G123)</f>
        <v>0</v>
      </c>
      <c r="H103" s="88"/>
      <c r="I103" s="88"/>
      <c r="J103" s="88"/>
      <c r="K103" s="88"/>
      <c r="L103" s="88"/>
      <c r="M103" s="88">
        <f t="shared" ref="M103:S103" si="23">SUM(M105:M126)</f>
        <v>0</v>
      </c>
      <c r="N103" s="88">
        <f t="shared" si="23"/>
        <v>0</v>
      </c>
      <c r="O103" s="88">
        <f t="shared" si="23"/>
        <v>0</v>
      </c>
      <c r="P103" s="88">
        <f t="shared" si="23"/>
        <v>0</v>
      </c>
      <c r="Q103" s="88">
        <f t="shared" si="23"/>
        <v>0</v>
      </c>
      <c r="R103" s="88">
        <f t="shared" si="23"/>
        <v>0</v>
      </c>
      <c r="S103" s="88">
        <f t="shared" si="23"/>
        <v>0</v>
      </c>
      <c r="T103" s="88">
        <f t="shared" ref="T103:AH103" si="24">SUM(T104:T126)</f>
        <v>5870489</v>
      </c>
      <c r="U103" s="88">
        <f t="shared" si="24"/>
        <v>5870489</v>
      </c>
      <c r="V103" s="88">
        <f t="shared" si="24"/>
        <v>0</v>
      </c>
      <c r="W103" s="88">
        <f t="shared" si="24"/>
        <v>0</v>
      </c>
      <c r="X103" s="88">
        <f t="shared" si="24"/>
        <v>0</v>
      </c>
      <c r="Y103" s="88">
        <f t="shared" si="24"/>
        <v>0</v>
      </c>
      <c r="Z103" s="88">
        <f t="shared" si="24"/>
        <v>0</v>
      </c>
      <c r="AA103" s="88">
        <f t="shared" si="24"/>
        <v>0</v>
      </c>
      <c r="AB103" s="88">
        <f t="shared" si="24"/>
        <v>7870294</v>
      </c>
      <c r="AC103" s="88">
        <f t="shared" si="24"/>
        <v>7870294</v>
      </c>
      <c r="AD103" s="88">
        <f t="shared" si="24"/>
        <v>0</v>
      </c>
      <c r="AE103" s="88">
        <f t="shared" si="24"/>
        <v>0</v>
      </c>
      <c r="AF103" s="88">
        <f t="shared" si="24"/>
        <v>0</v>
      </c>
      <c r="AG103" s="88">
        <f t="shared" si="24"/>
        <v>0</v>
      </c>
      <c r="AH103" s="88">
        <f t="shared" si="24"/>
        <v>4500</v>
      </c>
      <c r="AI103" s="89">
        <f>SUM(AI104:AI127)</f>
        <v>15754804</v>
      </c>
      <c r="AJ103" s="89">
        <f>SUM(AJ104:AJ127)</f>
        <v>14438396.879999995</v>
      </c>
      <c r="AK103" s="88">
        <f>SUM(AK104:AK126)</f>
        <v>0</v>
      </c>
      <c r="AL103" s="90">
        <f t="shared" si="19"/>
        <v>0.9164440814370014</v>
      </c>
      <c r="AM103" s="31"/>
    </row>
    <row r="104" spans="1:41" s="60" customFormat="1" ht="15.6" x14ac:dyDescent="0.25">
      <c r="A104" s="54">
        <v>3020</v>
      </c>
      <c r="B104" s="55" t="s">
        <v>306</v>
      </c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6"/>
      <c r="O104" s="56"/>
      <c r="P104" s="56"/>
      <c r="Q104" s="56"/>
      <c r="R104" s="56"/>
      <c r="S104" s="56"/>
      <c r="T104" s="50">
        <v>19209</v>
      </c>
      <c r="U104" s="50">
        <v>19209</v>
      </c>
      <c r="V104" s="50"/>
      <c r="W104" s="50"/>
      <c r="X104" s="56"/>
      <c r="Y104" s="56"/>
      <c r="Z104" s="56"/>
      <c r="AA104" s="56"/>
      <c r="AB104" s="50">
        <v>6200</v>
      </c>
      <c r="AC104" s="50">
        <v>6200</v>
      </c>
      <c r="AD104" s="50"/>
      <c r="AE104" s="50"/>
      <c r="AF104" s="56"/>
      <c r="AG104" s="56"/>
      <c r="AH104" s="56"/>
      <c r="AI104" s="81">
        <v>44500</v>
      </c>
      <c r="AJ104" s="81">
        <v>34571.339999999997</v>
      </c>
      <c r="AK104" s="50"/>
      <c r="AL104" s="85">
        <f t="shared" si="19"/>
        <v>0.77688404494382013</v>
      </c>
      <c r="AM104" s="57"/>
      <c r="AO104" s="151"/>
    </row>
    <row r="105" spans="1:41" s="60" customFormat="1" ht="15.6" x14ac:dyDescent="0.25">
      <c r="A105" s="54">
        <v>4010</v>
      </c>
      <c r="B105" s="62" t="s">
        <v>46</v>
      </c>
      <c r="C105" s="50">
        <v>2686270</v>
      </c>
      <c r="D105" s="50">
        <v>2686270</v>
      </c>
      <c r="E105" s="50"/>
      <c r="F105" s="50"/>
      <c r="G105" s="50"/>
      <c r="H105" s="50"/>
      <c r="I105" s="50"/>
      <c r="J105" s="50"/>
      <c r="K105" s="50"/>
      <c r="L105" s="50"/>
      <c r="M105" s="56"/>
      <c r="O105" s="56"/>
      <c r="P105" s="56"/>
      <c r="Q105" s="56"/>
      <c r="R105" s="56"/>
      <c r="S105" s="56"/>
      <c r="T105" s="50">
        <v>3037981</v>
      </c>
      <c r="U105" s="50">
        <v>3037981</v>
      </c>
      <c r="V105" s="50"/>
      <c r="W105" s="50"/>
      <c r="X105" s="56"/>
      <c r="Y105" s="56"/>
      <c r="Z105" s="56"/>
      <c r="AA105" s="56"/>
      <c r="AB105" s="50">
        <v>4608075</v>
      </c>
      <c r="AC105" s="50">
        <v>4608075</v>
      </c>
      <c r="AD105" s="50"/>
      <c r="AE105" s="50"/>
      <c r="AF105" s="56"/>
      <c r="AG105" s="56"/>
      <c r="AH105" s="56"/>
      <c r="AI105" s="81">
        <v>8619000</v>
      </c>
      <c r="AJ105" s="81">
        <v>8448138.0600000005</v>
      </c>
      <c r="AK105" s="50"/>
      <c r="AL105" s="85">
        <f t="shared" ref="AL105:AL127" si="25">SUM(AJ105/AI105)</f>
        <v>0.98017612948137844</v>
      </c>
      <c r="AM105" s="57"/>
    </row>
    <row r="106" spans="1:41" s="60" customFormat="1" ht="18.75" customHeight="1" x14ac:dyDescent="0.25">
      <c r="A106" s="54">
        <v>4040</v>
      </c>
      <c r="B106" s="62" t="s">
        <v>4</v>
      </c>
      <c r="C106" s="50">
        <v>207500</v>
      </c>
      <c r="D106" s="50">
        <v>207500</v>
      </c>
      <c r="E106" s="50"/>
      <c r="F106" s="50"/>
      <c r="G106" s="50"/>
      <c r="H106" s="50"/>
      <c r="I106" s="50"/>
      <c r="J106" s="50"/>
      <c r="K106" s="50"/>
      <c r="L106" s="50"/>
      <c r="M106" s="56"/>
      <c r="O106" s="56"/>
      <c r="P106" s="56"/>
      <c r="Q106" s="56"/>
      <c r="R106" s="56"/>
      <c r="S106" s="56"/>
      <c r="T106" s="50">
        <v>261030</v>
      </c>
      <c r="U106" s="50">
        <v>261030</v>
      </c>
      <c r="V106" s="50"/>
      <c r="W106" s="50"/>
      <c r="X106" s="56"/>
      <c r="Y106" s="56"/>
      <c r="Z106" s="56"/>
      <c r="AA106" s="56"/>
      <c r="AB106" s="50">
        <v>318045</v>
      </c>
      <c r="AC106" s="50">
        <v>318045</v>
      </c>
      <c r="AD106" s="50"/>
      <c r="AE106" s="50"/>
      <c r="AF106" s="56"/>
      <c r="AG106" s="56"/>
      <c r="AH106" s="56"/>
      <c r="AI106" s="81">
        <v>660000</v>
      </c>
      <c r="AJ106" s="81">
        <v>617281.06999999995</v>
      </c>
      <c r="AK106" s="50"/>
      <c r="AL106" s="85">
        <f t="shared" si="25"/>
        <v>0.93527434848484836</v>
      </c>
      <c r="AM106" s="57"/>
    </row>
    <row r="107" spans="1:41" s="60" customFormat="1" ht="15.6" x14ac:dyDescent="0.25">
      <c r="A107" s="54" t="s">
        <v>130</v>
      </c>
      <c r="B107" s="148" t="s">
        <v>174</v>
      </c>
      <c r="C107" s="50">
        <v>517400</v>
      </c>
      <c r="D107" s="50">
        <v>517400</v>
      </c>
      <c r="E107" s="50"/>
      <c r="F107" s="50"/>
      <c r="G107" s="50"/>
      <c r="H107" s="50"/>
      <c r="I107" s="50"/>
      <c r="J107" s="50"/>
      <c r="K107" s="50"/>
      <c r="L107" s="50"/>
      <c r="M107" s="56"/>
      <c r="O107" s="56"/>
      <c r="P107" s="56"/>
      <c r="Q107" s="56"/>
      <c r="R107" s="56"/>
      <c r="S107" s="56"/>
      <c r="T107" s="50">
        <v>571200</v>
      </c>
      <c r="U107" s="50">
        <v>571200</v>
      </c>
      <c r="V107" s="50"/>
      <c r="W107" s="50"/>
      <c r="X107" s="56"/>
      <c r="Y107" s="56"/>
      <c r="Z107" s="56"/>
      <c r="AA107" s="56"/>
      <c r="AB107" s="50">
        <v>827750</v>
      </c>
      <c r="AC107" s="50">
        <v>827750</v>
      </c>
      <c r="AD107" s="50"/>
      <c r="AE107" s="50"/>
      <c r="AF107" s="56"/>
      <c r="AG107" s="56"/>
      <c r="AH107" s="56"/>
      <c r="AI107" s="81">
        <v>1733290</v>
      </c>
      <c r="AJ107" s="81">
        <v>1452884.2</v>
      </c>
      <c r="AK107" s="50"/>
      <c r="AL107" s="85">
        <f t="shared" si="25"/>
        <v>0.83822337866138963</v>
      </c>
      <c r="AM107" s="57"/>
    </row>
    <row r="108" spans="1:41" s="60" customFormat="1" ht="15.6" x14ac:dyDescent="0.25">
      <c r="A108" s="54">
        <v>4120</v>
      </c>
      <c r="B108" s="55" t="s">
        <v>8</v>
      </c>
      <c r="C108" s="50">
        <v>69400</v>
      </c>
      <c r="D108" s="50">
        <v>69400</v>
      </c>
      <c r="E108" s="50"/>
      <c r="F108" s="50"/>
      <c r="G108" s="50"/>
      <c r="H108" s="50"/>
      <c r="I108" s="50"/>
      <c r="J108" s="50"/>
      <c r="K108" s="50"/>
      <c r="L108" s="50"/>
      <c r="M108" s="56"/>
      <c r="O108" s="56"/>
      <c r="P108" s="56"/>
      <c r="Q108" s="56"/>
      <c r="R108" s="56"/>
      <c r="S108" s="56"/>
      <c r="T108" s="50">
        <v>81210</v>
      </c>
      <c r="U108" s="50">
        <v>81210</v>
      </c>
      <c r="V108" s="50"/>
      <c r="W108" s="50"/>
      <c r="X108" s="56"/>
      <c r="Y108" s="56"/>
      <c r="Z108" s="56"/>
      <c r="AA108" s="56"/>
      <c r="AB108" s="50">
        <v>128560</v>
      </c>
      <c r="AC108" s="50">
        <v>128560</v>
      </c>
      <c r="AD108" s="50"/>
      <c r="AE108" s="50"/>
      <c r="AF108" s="56"/>
      <c r="AG108" s="56"/>
      <c r="AH108" s="56"/>
      <c r="AI108" s="81">
        <v>176115</v>
      </c>
      <c r="AJ108" s="81">
        <v>152850.73000000001</v>
      </c>
      <c r="AK108" s="50"/>
      <c r="AL108" s="85">
        <f t="shared" si="25"/>
        <v>0.86790296113335041</v>
      </c>
      <c r="AM108" s="57"/>
    </row>
    <row r="109" spans="1:41" s="60" customFormat="1" ht="15.6" x14ac:dyDescent="0.25">
      <c r="A109" s="54" t="s">
        <v>176</v>
      </c>
      <c r="B109" s="148" t="s">
        <v>77</v>
      </c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6"/>
      <c r="O109" s="56"/>
      <c r="P109" s="56"/>
      <c r="Q109" s="56"/>
      <c r="R109" s="56"/>
      <c r="S109" s="56"/>
      <c r="T109" s="50"/>
      <c r="U109" s="50"/>
      <c r="V109" s="50"/>
      <c r="W109" s="50"/>
      <c r="X109" s="56"/>
      <c r="Y109" s="56"/>
      <c r="Z109" s="56"/>
      <c r="AA109" s="56"/>
      <c r="AB109" s="50"/>
      <c r="AC109" s="50"/>
      <c r="AD109" s="50"/>
      <c r="AE109" s="50"/>
      <c r="AF109" s="56"/>
      <c r="AG109" s="56"/>
      <c r="AH109" s="56"/>
      <c r="AI109" s="81">
        <v>5000</v>
      </c>
      <c r="AJ109" s="81">
        <v>0</v>
      </c>
      <c r="AK109" s="50"/>
      <c r="AL109" s="85">
        <f t="shared" si="25"/>
        <v>0</v>
      </c>
      <c r="AM109" s="57"/>
    </row>
    <row r="110" spans="1:41" s="60" customFormat="1" ht="15.6" x14ac:dyDescent="0.25">
      <c r="A110" s="54" t="s">
        <v>160</v>
      </c>
      <c r="B110" s="148" t="s">
        <v>161</v>
      </c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6"/>
      <c r="O110" s="56"/>
      <c r="P110" s="56"/>
      <c r="Q110" s="56"/>
      <c r="R110" s="56"/>
      <c r="S110" s="56"/>
      <c r="T110" s="50"/>
      <c r="U110" s="50"/>
      <c r="V110" s="50"/>
      <c r="W110" s="50"/>
      <c r="X110" s="56"/>
      <c r="Y110" s="56"/>
      <c r="Z110" s="56"/>
      <c r="AA110" s="56"/>
      <c r="AB110" s="50"/>
      <c r="AC110" s="50"/>
      <c r="AD110" s="50"/>
      <c r="AE110" s="50"/>
      <c r="AF110" s="56"/>
      <c r="AG110" s="56"/>
      <c r="AH110" s="56"/>
      <c r="AI110" s="81">
        <v>3000</v>
      </c>
      <c r="AJ110" s="81">
        <v>3000</v>
      </c>
      <c r="AK110" s="50"/>
      <c r="AL110" s="85">
        <f t="shared" si="25"/>
        <v>1</v>
      </c>
      <c r="AM110" s="57"/>
    </row>
    <row r="111" spans="1:41" s="60" customFormat="1" ht="15.6" x14ac:dyDescent="0.25">
      <c r="A111" s="54">
        <v>4210</v>
      </c>
      <c r="B111" s="62" t="s">
        <v>83</v>
      </c>
      <c r="C111" s="50">
        <v>187000</v>
      </c>
      <c r="D111" s="50">
        <v>187000</v>
      </c>
      <c r="E111" s="50"/>
      <c r="F111" s="50"/>
      <c r="G111" s="50"/>
      <c r="H111" s="50"/>
      <c r="I111" s="50"/>
      <c r="J111" s="50"/>
      <c r="K111" s="50"/>
      <c r="L111" s="50"/>
      <c r="M111" s="56"/>
      <c r="O111" s="56"/>
      <c r="P111" s="56"/>
      <c r="Q111" s="56"/>
      <c r="R111" s="56"/>
      <c r="S111" s="56"/>
      <c r="T111" s="50">
        <v>200319</v>
      </c>
      <c r="U111" s="50">
        <v>200319</v>
      </c>
      <c r="V111" s="50"/>
      <c r="W111" s="50"/>
      <c r="X111" s="56"/>
      <c r="Y111" s="56"/>
      <c r="Z111" s="56"/>
      <c r="AA111" s="56"/>
      <c r="AB111" s="50">
        <v>166145</v>
      </c>
      <c r="AC111" s="50">
        <v>166145</v>
      </c>
      <c r="AD111" s="50"/>
      <c r="AE111" s="50"/>
      <c r="AF111" s="56"/>
      <c r="AG111" s="56"/>
      <c r="AH111" s="56">
        <v>4500</v>
      </c>
      <c r="AI111" s="81">
        <v>589500</v>
      </c>
      <c r="AJ111" s="81">
        <v>387494.52</v>
      </c>
      <c r="AK111" s="50"/>
      <c r="AL111" s="85">
        <f t="shared" si="25"/>
        <v>0.65732743002544536</v>
      </c>
      <c r="AM111" s="57"/>
    </row>
    <row r="112" spans="1:41" s="60" customFormat="1" ht="15.6" x14ac:dyDescent="0.25">
      <c r="A112" s="54" t="s">
        <v>192</v>
      </c>
      <c r="B112" s="62" t="s">
        <v>193</v>
      </c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6"/>
      <c r="O112" s="56"/>
      <c r="P112" s="56"/>
      <c r="Q112" s="56"/>
      <c r="R112" s="56"/>
      <c r="S112" s="56"/>
      <c r="T112" s="50"/>
      <c r="U112" s="50"/>
      <c r="V112" s="50"/>
      <c r="W112" s="50"/>
      <c r="X112" s="56"/>
      <c r="Y112" s="56"/>
      <c r="Z112" s="56"/>
      <c r="AA112" s="56"/>
      <c r="AB112" s="50"/>
      <c r="AC112" s="50"/>
      <c r="AD112" s="50"/>
      <c r="AE112" s="50"/>
      <c r="AF112" s="56"/>
      <c r="AG112" s="56"/>
      <c r="AH112" s="56"/>
      <c r="AI112" s="81">
        <v>16700</v>
      </c>
      <c r="AJ112" s="81">
        <v>13049.7</v>
      </c>
      <c r="AK112" s="50"/>
      <c r="AL112" s="85">
        <f t="shared" si="25"/>
        <v>0.78141916167664671</v>
      </c>
      <c r="AM112" s="57"/>
    </row>
    <row r="113" spans="1:39" s="60" customFormat="1" ht="15.6" x14ac:dyDescent="0.25">
      <c r="A113" s="54">
        <v>4260</v>
      </c>
      <c r="B113" s="55" t="s">
        <v>6</v>
      </c>
      <c r="C113" s="50">
        <v>55880</v>
      </c>
      <c r="D113" s="50">
        <v>55880</v>
      </c>
      <c r="E113" s="50"/>
      <c r="F113" s="50"/>
      <c r="G113" s="50"/>
      <c r="H113" s="50"/>
      <c r="I113" s="50"/>
      <c r="J113" s="50"/>
      <c r="K113" s="50"/>
      <c r="L113" s="50"/>
      <c r="M113" s="56"/>
      <c r="O113" s="56"/>
      <c r="P113" s="56"/>
      <c r="Q113" s="56"/>
      <c r="R113" s="56"/>
      <c r="S113" s="56"/>
      <c r="T113" s="50">
        <v>364700</v>
      </c>
      <c r="U113" s="50">
        <v>364700</v>
      </c>
      <c r="V113" s="50"/>
      <c r="W113" s="50"/>
      <c r="X113" s="56"/>
      <c r="Y113" s="56"/>
      <c r="Z113" s="56"/>
      <c r="AA113" s="56"/>
      <c r="AB113" s="50">
        <v>92500</v>
      </c>
      <c r="AC113" s="50">
        <v>92500</v>
      </c>
      <c r="AD113" s="50"/>
      <c r="AE113" s="50"/>
      <c r="AF113" s="56"/>
      <c r="AG113" s="56"/>
      <c r="AH113" s="56"/>
      <c r="AI113" s="81">
        <v>298000</v>
      </c>
      <c r="AJ113" s="81">
        <v>205791.76</v>
      </c>
      <c r="AK113" s="50"/>
      <c r="AL113" s="85">
        <f t="shared" si="25"/>
        <v>0.69057637583892617</v>
      </c>
      <c r="AM113" s="57"/>
    </row>
    <row r="114" spans="1:39" s="60" customFormat="1" ht="15.6" x14ac:dyDescent="0.25">
      <c r="A114" s="54">
        <v>4270</v>
      </c>
      <c r="B114" s="55" t="s">
        <v>29</v>
      </c>
      <c r="C114" s="50">
        <v>383900</v>
      </c>
      <c r="D114" s="50">
        <v>383900</v>
      </c>
      <c r="E114" s="50"/>
      <c r="F114" s="50"/>
      <c r="G114" s="50"/>
      <c r="H114" s="50"/>
      <c r="I114" s="50"/>
      <c r="J114" s="50"/>
      <c r="K114" s="50"/>
      <c r="L114" s="50"/>
      <c r="M114" s="56"/>
      <c r="O114" s="56"/>
      <c r="P114" s="56"/>
      <c r="Q114" s="56"/>
      <c r="R114" s="56"/>
      <c r="S114" s="56"/>
      <c r="T114" s="50">
        <v>22400</v>
      </c>
      <c r="U114" s="50">
        <v>22400</v>
      </c>
      <c r="V114" s="50"/>
      <c r="W114" s="50"/>
      <c r="X114" s="56"/>
      <c r="Y114" s="56"/>
      <c r="Z114" s="56"/>
      <c r="AA114" s="56"/>
      <c r="AB114" s="50">
        <v>27000</v>
      </c>
      <c r="AC114" s="50">
        <v>27000</v>
      </c>
      <c r="AD114" s="50"/>
      <c r="AE114" s="50"/>
      <c r="AF114" s="56"/>
      <c r="AG114" s="56"/>
      <c r="AH114" s="56"/>
      <c r="AI114" s="81">
        <v>146000</v>
      </c>
      <c r="AJ114" s="81">
        <v>45419.87</v>
      </c>
      <c r="AK114" s="50"/>
      <c r="AL114" s="85">
        <f t="shared" si="25"/>
        <v>0.31109500000000001</v>
      </c>
      <c r="AM114" s="57"/>
    </row>
    <row r="115" spans="1:39" s="60" customFormat="1" ht="15.6" x14ac:dyDescent="0.25">
      <c r="A115" s="54" t="s">
        <v>144</v>
      </c>
      <c r="B115" s="55" t="s">
        <v>162</v>
      </c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6"/>
      <c r="O115" s="56"/>
      <c r="P115" s="56"/>
      <c r="Q115" s="56"/>
      <c r="R115" s="56"/>
      <c r="S115" s="56"/>
      <c r="T115" s="50">
        <v>6500</v>
      </c>
      <c r="U115" s="50">
        <v>6500</v>
      </c>
      <c r="V115" s="50"/>
      <c r="W115" s="50"/>
      <c r="X115" s="56"/>
      <c r="Y115" s="56"/>
      <c r="Z115" s="56"/>
      <c r="AA115" s="56"/>
      <c r="AB115" s="50">
        <v>3500</v>
      </c>
      <c r="AC115" s="50">
        <v>3500</v>
      </c>
      <c r="AD115" s="50"/>
      <c r="AE115" s="50"/>
      <c r="AF115" s="56"/>
      <c r="AG115" s="56"/>
      <c r="AH115" s="56"/>
      <c r="AI115" s="81">
        <v>6750</v>
      </c>
      <c r="AJ115" s="81">
        <v>2917</v>
      </c>
      <c r="AK115" s="50"/>
      <c r="AL115" s="85">
        <f t="shared" si="25"/>
        <v>0.43214814814814817</v>
      </c>
      <c r="AM115" s="57"/>
    </row>
    <row r="116" spans="1:39" s="60" customFormat="1" ht="15.6" x14ac:dyDescent="0.25">
      <c r="A116" s="54">
        <v>4300</v>
      </c>
      <c r="B116" s="55" t="s">
        <v>28</v>
      </c>
      <c r="C116" s="50">
        <v>812356</v>
      </c>
      <c r="D116" s="50">
        <v>812356</v>
      </c>
      <c r="E116" s="50"/>
      <c r="F116" s="50"/>
      <c r="G116" s="50"/>
      <c r="H116" s="50"/>
      <c r="I116" s="50"/>
      <c r="J116" s="50"/>
      <c r="K116" s="56"/>
      <c r="L116" s="50"/>
      <c r="M116" s="56"/>
      <c r="O116" s="56"/>
      <c r="P116" s="56"/>
      <c r="Q116" s="56"/>
      <c r="R116" s="56"/>
      <c r="S116" s="56"/>
      <c r="T116" s="50">
        <v>1155040</v>
      </c>
      <c r="U116" s="50">
        <v>1155040</v>
      </c>
      <c r="V116" s="56"/>
      <c r="W116" s="50"/>
      <c r="X116" s="56"/>
      <c r="Y116" s="56"/>
      <c r="Z116" s="56"/>
      <c r="AA116" s="56"/>
      <c r="AB116" s="50">
        <v>1460969</v>
      </c>
      <c r="AC116" s="50">
        <v>1460969</v>
      </c>
      <c r="AD116" s="56"/>
      <c r="AE116" s="50"/>
      <c r="AF116" s="56"/>
      <c r="AG116" s="56"/>
      <c r="AH116" s="56"/>
      <c r="AI116" s="81">
        <v>1934826</v>
      </c>
      <c r="AJ116" s="81">
        <v>1754511.52</v>
      </c>
      <c r="AK116" s="56"/>
      <c r="AL116" s="85">
        <f t="shared" si="25"/>
        <v>0.90680584197235303</v>
      </c>
      <c r="AM116" s="57"/>
    </row>
    <row r="117" spans="1:39" s="60" customFormat="1" ht="19.5" customHeight="1" x14ac:dyDescent="0.25">
      <c r="A117" s="46" t="s">
        <v>178</v>
      </c>
      <c r="B117" s="55" t="s">
        <v>277</v>
      </c>
      <c r="C117" s="48"/>
      <c r="D117" s="48"/>
      <c r="E117" s="48"/>
      <c r="F117" s="48"/>
      <c r="G117" s="48"/>
      <c r="H117" s="48"/>
      <c r="I117" s="48"/>
      <c r="J117" s="48"/>
      <c r="K117" s="64"/>
      <c r="L117" s="48"/>
      <c r="M117" s="64"/>
      <c r="N117" s="52"/>
      <c r="O117" s="64"/>
      <c r="P117" s="64"/>
      <c r="Q117" s="64"/>
      <c r="R117" s="64"/>
      <c r="S117" s="64"/>
      <c r="T117" s="48"/>
      <c r="U117" s="48"/>
      <c r="V117" s="64"/>
      <c r="W117" s="48"/>
      <c r="X117" s="64"/>
      <c r="Y117" s="64"/>
      <c r="Z117" s="64"/>
      <c r="AA117" s="64"/>
      <c r="AB117" s="50">
        <v>37000</v>
      </c>
      <c r="AC117" s="50">
        <v>37000</v>
      </c>
      <c r="AD117" s="56"/>
      <c r="AE117" s="50"/>
      <c r="AF117" s="56"/>
      <c r="AG117" s="56"/>
      <c r="AH117" s="56"/>
      <c r="AI117" s="81">
        <v>52500</v>
      </c>
      <c r="AJ117" s="81">
        <v>42292.78</v>
      </c>
      <c r="AK117" s="56"/>
      <c r="AL117" s="85">
        <f t="shared" si="25"/>
        <v>0.80557676190476191</v>
      </c>
      <c r="AM117" s="57"/>
    </row>
    <row r="118" spans="1:39" s="60" customFormat="1" ht="18" customHeight="1" x14ac:dyDescent="0.25">
      <c r="A118" s="46" t="s">
        <v>188</v>
      </c>
      <c r="B118" s="47" t="s">
        <v>189</v>
      </c>
      <c r="C118" s="48"/>
      <c r="D118" s="48"/>
      <c r="E118" s="48"/>
      <c r="F118" s="48"/>
      <c r="G118" s="48"/>
      <c r="H118" s="48"/>
      <c r="I118" s="48"/>
      <c r="J118" s="48"/>
      <c r="K118" s="64"/>
      <c r="L118" s="48"/>
      <c r="M118" s="64"/>
      <c r="N118" s="52"/>
      <c r="O118" s="64"/>
      <c r="P118" s="64"/>
      <c r="Q118" s="64"/>
      <c r="R118" s="64"/>
      <c r="S118" s="64"/>
      <c r="T118" s="48"/>
      <c r="U118" s="48"/>
      <c r="V118" s="64"/>
      <c r="W118" s="48"/>
      <c r="X118" s="64"/>
      <c r="Y118" s="64"/>
      <c r="Z118" s="64"/>
      <c r="AA118" s="64"/>
      <c r="AB118" s="50">
        <v>2500</v>
      </c>
      <c r="AC118" s="50">
        <v>2500</v>
      </c>
      <c r="AD118" s="56"/>
      <c r="AE118" s="50"/>
      <c r="AF118" s="56"/>
      <c r="AG118" s="56"/>
      <c r="AH118" s="56"/>
      <c r="AI118" s="81">
        <v>2500</v>
      </c>
      <c r="AJ118" s="81">
        <v>633.74</v>
      </c>
      <c r="AK118" s="56"/>
      <c r="AL118" s="85">
        <f t="shared" si="25"/>
        <v>0.253496</v>
      </c>
      <c r="AM118" s="57"/>
    </row>
    <row r="119" spans="1:39" s="60" customFormat="1" ht="35.25" customHeight="1" x14ac:dyDescent="0.25">
      <c r="A119" s="46" t="s">
        <v>180</v>
      </c>
      <c r="B119" s="47" t="s">
        <v>185</v>
      </c>
      <c r="C119" s="48"/>
      <c r="D119" s="48"/>
      <c r="E119" s="48"/>
      <c r="F119" s="48"/>
      <c r="G119" s="48"/>
      <c r="H119" s="48"/>
      <c r="I119" s="48"/>
      <c r="J119" s="48"/>
      <c r="K119" s="64"/>
      <c r="L119" s="48"/>
      <c r="M119" s="64"/>
      <c r="N119" s="52"/>
      <c r="O119" s="64"/>
      <c r="P119" s="64"/>
      <c r="Q119" s="64"/>
      <c r="R119" s="64"/>
      <c r="S119" s="64"/>
      <c r="T119" s="48"/>
      <c r="U119" s="48"/>
      <c r="V119" s="64"/>
      <c r="W119" s="48"/>
      <c r="X119" s="64"/>
      <c r="Y119" s="64"/>
      <c r="Z119" s="64"/>
      <c r="AA119" s="64"/>
      <c r="AB119" s="50">
        <v>3500</v>
      </c>
      <c r="AC119" s="50">
        <v>3500</v>
      </c>
      <c r="AD119" s="56"/>
      <c r="AE119" s="50"/>
      <c r="AF119" s="56"/>
      <c r="AG119" s="56"/>
      <c r="AH119" s="56"/>
      <c r="AI119" s="81">
        <v>10500</v>
      </c>
      <c r="AJ119" s="81">
        <v>0</v>
      </c>
      <c r="AK119" s="56"/>
      <c r="AL119" s="85">
        <f t="shared" si="25"/>
        <v>0</v>
      </c>
      <c r="AM119" s="57"/>
    </row>
    <row r="120" spans="1:39" s="60" customFormat="1" ht="15.6" x14ac:dyDescent="0.25">
      <c r="A120" s="54">
        <v>4410</v>
      </c>
      <c r="B120" s="55" t="s">
        <v>47</v>
      </c>
      <c r="C120" s="50">
        <v>15400</v>
      </c>
      <c r="D120" s="50">
        <v>15400</v>
      </c>
      <c r="E120" s="50"/>
      <c r="F120" s="50"/>
      <c r="G120" s="50"/>
      <c r="H120" s="50"/>
      <c r="I120" s="50"/>
      <c r="J120" s="50"/>
      <c r="K120" s="50"/>
      <c r="L120" s="50"/>
      <c r="M120" s="56"/>
      <c r="O120" s="56"/>
      <c r="P120" s="56"/>
      <c r="Q120" s="56"/>
      <c r="R120" s="56"/>
      <c r="S120" s="56"/>
      <c r="T120" s="50">
        <v>17000</v>
      </c>
      <c r="U120" s="50">
        <v>17000</v>
      </c>
      <c r="V120" s="50"/>
      <c r="W120" s="50"/>
      <c r="X120" s="56"/>
      <c r="Y120" s="56"/>
      <c r="Z120" s="56"/>
      <c r="AA120" s="56"/>
      <c r="AB120" s="50">
        <v>15800</v>
      </c>
      <c r="AC120" s="50">
        <v>15800</v>
      </c>
      <c r="AD120" s="50"/>
      <c r="AE120" s="50"/>
      <c r="AF120" s="56"/>
      <c r="AG120" s="56"/>
      <c r="AH120" s="56"/>
      <c r="AI120" s="81">
        <v>16100</v>
      </c>
      <c r="AJ120" s="81">
        <v>6221.11</v>
      </c>
      <c r="AK120" s="50"/>
      <c r="AL120" s="85">
        <f t="shared" si="25"/>
        <v>0.38640434782608696</v>
      </c>
      <c r="AM120" s="57"/>
    </row>
    <row r="121" spans="1:39" s="60" customFormat="1" ht="15.6" x14ac:dyDescent="0.25">
      <c r="A121" s="54" t="s">
        <v>266</v>
      </c>
      <c r="B121" s="55" t="s">
        <v>276</v>
      </c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6"/>
      <c r="O121" s="56"/>
      <c r="P121" s="56"/>
      <c r="Q121" s="56"/>
      <c r="R121" s="56"/>
      <c r="S121" s="56"/>
      <c r="T121" s="50"/>
      <c r="U121" s="50"/>
      <c r="V121" s="50"/>
      <c r="W121" s="50"/>
      <c r="X121" s="56"/>
      <c r="Y121" s="56"/>
      <c r="Z121" s="56"/>
      <c r="AA121" s="56"/>
      <c r="AB121" s="50"/>
      <c r="AC121" s="50"/>
      <c r="AD121" s="50"/>
      <c r="AE121" s="50"/>
      <c r="AF121" s="56"/>
      <c r="AG121" s="56"/>
      <c r="AH121" s="56"/>
      <c r="AI121" s="81">
        <v>2000</v>
      </c>
      <c r="AJ121" s="81">
        <v>0</v>
      </c>
      <c r="AK121" s="50"/>
      <c r="AL121" s="85">
        <f t="shared" si="25"/>
        <v>0</v>
      </c>
      <c r="AM121" s="57"/>
    </row>
    <row r="122" spans="1:39" s="60" customFormat="1" ht="15.6" x14ac:dyDescent="0.25">
      <c r="A122" s="54">
        <v>4430</v>
      </c>
      <c r="B122" s="55" t="s">
        <v>7</v>
      </c>
      <c r="C122" s="50">
        <v>17037</v>
      </c>
      <c r="D122" s="50">
        <v>17037</v>
      </c>
      <c r="E122" s="50"/>
      <c r="F122" s="50"/>
      <c r="G122" s="50"/>
      <c r="H122" s="50"/>
      <c r="I122" s="50"/>
      <c r="J122" s="50"/>
      <c r="K122" s="50"/>
      <c r="L122" s="50"/>
      <c r="M122" s="56"/>
      <c r="O122" s="56"/>
      <c r="P122" s="56"/>
      <c r="Q122" s="56"/>
      <c r="R122" s="56"/>
      <c r="S122" s="56"/>
      <c r="T122" s="50">
        <v>17300</v>
      </c>
      <c r="U122" s="50">
        <v>17300</v>
      </c>
      <c r="V122" s="50"/>
      <c r="W122" s="50"/>
      <c r="X122" s="56"/>
      <c r="Y122" s="56"/>
      <c r="Z122" s="56"/>
      <c r="AA122" s="56"/>
      <c r="AB122" s="50">
        <v>20400</v>
      </c>
      <c r="AC122" s="50">
        <v>20400</v>
      </c>
      <c r="AD122" s="50"/>
      <c r="AE122" s="50"/>
      <c r="AF122" s="56"/>
      <c r="AG122" s="56"/>
      <c r="AH122" s="56"/>
      <c r="AI122" s="81">
        <v>20964</v>
      </c>
      <c r="AJ122" s="81">
        <v>19700.2</v>
      </c>
      <c r="AK122" s="50"/>
      <c r="AL122" s="85">
        <f t="shared" si="25"/>
        <v>0.93971570311009356</v>
      </c>
      <c r="AM122" s="57"/>
    </row>
    <row r="123" spans="1:39" s="60" customFormat="1" ht="15.6" x14ac:dyDescent="0.25">
      <c r="A123" s="54">
        <v>4440</v>
      </c>
      <c r="B123" s="55" t="s">
        <v>30</v>
      </c>
      <c r="C123" s="50">
        <v>68085</v>
      </c>
      <c r="D123" s="50">
        <v>68085</v>
      </c>
      <c r="E123" s="50"/>
      <c r="F123" s="50"/>
      <c r="G123" s="50"/>
      <c r="H123" s="50"/>
      <c r="I123" s="50"/>
      <c r="J123" s="50"/>
      <c r="K123" s="50"/>
      <c r="L123" s="50"/>
      <c r="M123" s="56"/>
      <c r="O123" s="56"/>
      <c r="P123" s="56"/>
      <c r="Q123" s="56"/>
      <c r="R123" s="56"/>
      <c r="S123" s="56"/>
      <c r="T123" s="50">
        <v>116600</v>
      </c>
      <c r="U123" s="50">
        <v>116600</v>
      </c>
      <c r="V123" s="50"/>
      <c r="W123" s="50"/>
      <c r="X123" s="56"/>
      <c r="Y123" s="56"/>
      <c r="Z123" s="56"/>
      <c r="AA123" s="56"/>
      <c r="AB123" s="50">
        <v>129350</v>
      </c>
      <c r="AC123" s="50">
        <v>129350</v>
      </c>
      <c r="AD123" s="50"/>
      <c r="AE123" s="50"/>
      <c r="AF123" s="56"/>
      <c r="AG123" s="56"/>
      <c r="AH123" s="56"/>
      <c r="AI123" s="81">
        <v>283000</v>
      </c>
      <c r="AJ123" s="81">
        <v>282995.02</v>
      </c>
      <c r="AK123" s="50"/>
      <c r="AL123" s="85">
        <f t="shared" si="25"/>
        <v>0.99998240282685524</v>
      </c>
      <c r="AM123" s="57"/>
    </row>
    <row r="124" spans="1:39" s="60" customFormat="1" ht="15.6" x14ac:dyDescent="0.25">
      <c r="A124" s="54" t="s">
        <v>281</v>
      </c>
      <c r="B124" s="148" t="s">
        <v>288</v>
      </c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6"/>
      <c r="O124" s="56"/>
      <c r="P124" s="56"/>
      <c r="Q124" s="56"/>
      <c r="R124" s="56"/>
      <c r="S124" s="56"/>
      <c r="T124" s="50"/>
      <c r="U124" s="50"/>
      <c r="V124" s="50"/>
      <c r="W124" s="50"/>
      <c r="X124" s="56"/>
      <c r="Y124" s="56"/>
      <c r="Z124" s="56"/>
      <c r="AA124" s="56"/>
      <c r="AB124" s="50"/>
      <c r="AC124" s="50"/>
      <c r="AD124" s="50"/>
      <c r="AE124" s="50"/>
      <c r="AF124" s="56"/>
      <c r="AG124" s="56"/>
      <c r="AH124" s="56"/>
      <c r="AI124" s="81">
        <v>10000</v>
      </c>
      <c r="AJ124" s="81">
        <v>514.37</v>
      </c>
      <c r="AK124" s="50"/>
      <c r="AL124" s="85">
        <f t="shared" si="25"/>
        <v>5.1437000000000004E-2</v>
      </c>
      <c r="AM124" s="57"/>
    </row>
    <row r="125" spans="1:39" s="60" customFormat="1" ht="16.5" customHeight="1" x14ac:dyDescent="0.25">
      <c r="A125" s="54" t="s">
        <v>169</v>
      </c>
      <c r="B125" s="55" t="s">
        <v>170</v>
      </c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6"/>
      <c r="O125" s="56"/>
      <c r="P125" s="56"/>
      <c r="Q125" s="56"/>
      <c r="R125" s="56"/>
      <c r="S125" s="56"/>
      <c r="T125" s="50"/>
      <c r="U125" s="50"/>
      <c r="V125" s="50"/>
      <c r="W125" s="50"/>
      <c r="X125" s="56"/>
      <c r="Y125" s="56"/>
      <c r="Z125" s="56"/>
      <c r="AA125" s="56"/>
      <c r="AB125" s="50"/>
      <c r="AC125" s="50"/>
      <c r="AD125" s="50"/>
      <c r="AE125" s="50"/>
      <c r="AF125" s="56"/>
      <c r="AG125" s="56"/>
      <c r="AH125" s="56"/>
      <c r="AI125" s="81">
        <v>33695</v>
      </c>
      <c r="AJ125" s="81">
        <v>20440.41</v>
      </c>
      <c r="AK125" s="50"/>
      <c r="AL125" s="85">
        <f t="shared" si="25"/>
        <v>0.60663036058762432</v>
      </c>
      <c r="AM125" s="57"/>
    </row>
    <row r="126" spans="1:39" s="60" customFormat="1" ht="16.2" customHeight="1" x14ac:dyDescent="0.25">
      <c r="A126" s="54" t="s">
        <v>179</v>
      </c>
      <c r="B126" s="148" t="s">
        <v>194</v>
      </c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6"/>
      <c r="O126" s="56"/>
      <c r="P126" s="56"/>
      <c r="Q126" s="56"/>
      <c r="R126" s="56"/>
      <c r="S126" s="56"/>
      <c r="T126" s="50"/>
      <c r="U126" s="50"/>
      <c r="V126" s="50"/>
      <c r="W126" s="50"/>
      <c r="X126" s="56"/>
      <c r="Y126" s="56"/>
      <c r="Z126" s="56"/>
      <c r="AA126" s="56"/>
      <c r="AB126" s="50">
        <v>23000</v>
      </c>
      <c r="AC126" s="50">
        <v>23000</v>
      </c>
      <c r="AD126" s="50"/>
      <c r="AE126" s="50"/>
      <c r="AF126" s="56"/>
      <c r="AG126" s="56"/>
      <c r="AH126" s="56"/>
      <c r="AI126" s="81">
        <v>82254</v>
      </c>
      <c r="AJ126" s="81">
        <v>37906.300000000003</v>
      </c>
      <c r="AK126" s="50"/>
      <c r="AL126" s="85">
        <f t="shared" si="25"/>
        <v>0.46084445741240548</v>
      </c>
      <c r="AM126" s="57"/>
    </row>
    <row r="127" spans="1:39" s="60" customFormat="1" ht="16.2" customHeight="1" x14ac:dyDescent="0.25">
      <c r="A127" s="54" t="s">
        <v>125</v>
      </c>
      <c r="B127" s="148" t="s">
        <v>48</v>
      </c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6"/>
      <c r="O127" s="56"/>
      <c r="P127" s="56"/>
      <c r="Q127" s="56"/>
      <c r="R127" s="56"/>
      <c r="S127" s="56"/>
      <c r="T127" s="50"/>
      <c r="U127" s="50"/>
      <c r="V127" s="50"/>
      <c r="W127" s="50"/>
      <c r="X127" s="56"/>
      <c r="Y127" s="56"/>
      <c r="Z127" s="56"/>
      <c r="AA127" s="56"/>
      <c r="AB127" s="50"/>
      <c r="AC127" s="50"/>
      <c r="AD127" s="50"/>
      <c r="AE127" s="50"/>
      <c r="AF127" s="56"/>
      <c r="AG127" s="56"/>
      <c r="AH127" s="56"/>
      <c r="AI127" s="81">
        <v>1008610</v>
      </c>
      <c r="AJ127" s="81">
        <v>909783.18</v>
      </c>
      <c r="AK127" s="50"/>
      <c r="AL127" s="85">
        <f t="shared" si="25"/>
        <v>0.90201681522094768</v>
      </c>
      <c r="AM127" s="57"/>
    </row>
    <row r="128" spans="1:39" s="40" customFormat="1" ht="23.1" customHeight="1" x14ac:dyDescent="0.3">
      <c r="A128" s="30" t="s">
        <v>106</v>
      </c>
      <c r="B128" s="87" t="s">
        <v>212</v>
      </c>
      <c r="C128" s="88" t="e">
        <f>SUM(#REF!)</f>
        <v>#REF!</v>
      </c>
      <c r="D128" s="88" t="e">
        <f>SUM(#REF!)</f>
        <v>#REF!</v>
      </c>
      <c r="E128" s="88" t="e">
        <f>SUM(#REF!)</f>
        <v>#REF!</v>
      </c>
      <c r="F128" s="88" t="e">
        <f>SUM(#REF!)</f>
        <v>#REF!</v>
      </c>
      <c r="G128" s="88" t="e">
        <f>SUM(#REF!)</f>
        <v>#REF!</v>
      </c>
      <c r="H128" s="88"/>
      <c r="I128" s="88"/>
      <c r="J128" s="88"/>
      <c r="K128" s="88"/>
      <c r="L128" s="88"/>
      <c r="M128" s="88">
        <f>SUM(M130:M135)</f>
        <v>0</v>
      </c>
      <c r="N128" s="88">
        <f>SUM(N130:N135)</f>
        <v>0</v>
      </c>
      <c r="O128" s="88">
        <f>SUM(O130:O135)</f>
        <v>0</v>
      </c>
      <c r="P128" s="88"/>
      <c r="Q128" s="88"/>
      <c r="R128" s="88">
        <f t="shared" ref="R128:AH128" si="26">SUM(R130:R135)</f>
        <v>0</v>
      </c>
      <c r="S128" s="88">
        <f t="shared" si="26"/>
        <v>0</v>
      </c>
      <c r="T128" s="88">
        <f t="shared" si="26"/>
        <v>24340</v>
      </c>
      <c r="U128" s="88">
        <f t="shared" si="26"/>
        <v>0</v>
      </c>
      <c r="V128" s="88">
        <f t="shared" si="26"/>
        <v>7260</v>
      </c>
      <c r="W128" s="88">
        <f t="shared" si="26"/>
        <v>17080</v>
      </c>
      <c r="X128" s="94">
        <f t="shared" si="26"/>
        <v>0</v>
      </c>
      <c r="Y128" s="95">
        <f t="shared" si="26"/>
        <v>0</v>
      </c>
      <c r="Z128" s="88">
        <f t="shared" si="26"/>
        <v>0</v>
      </c>
      <c r="AA128" s="88">
        <f t="shared" si="26"/>
        <v>0</v>
      </c>
      <c r="AB128" s="88">
        <f t="shared" si="26"/>
        <v>24450</v>
      </c>
      <c r="AC128" s="88">
        <f t="shared" si="26"/>
        <v>0</v>
      </c>
      <c r="AD128" s="88">
        <f t="shared" si="26"/>
        <v>11600</v>
      </c>
      <c r="AE128" s="88">
        <f t="shared" si="26"/>
        <v>12850</v>
      </c>
      <c r="AF128" s="88">
        <f t="shared" si="26"/>
        <v>0</v>
      </c>
      <c r="AG128" s="88">
        <f t="shared" si="26"/>
        <v>0</v>
      </c>
      <c r="AH128" s="88">
        <f t="shared" si="26"/>
        <v>0</v>
      </c>
      <c r="AI128" s="89">
        <f>SUM(AI129:AI138)</f>
        <v>25843</v>
      </c>
      <c r="AJ128" s="89">
        <f>SUM(AJ129:AJ138)</f>
        <v>25842.760000000002</v>
      </c>
      <c r="AK128" s="88">
        <f>SUM(AK130:AK135)</f>
        <v>11600</v>
      </c>
      <c r="AL128" s="90">
        <f>SUM(AJ128/AI128)</f>
        <v>0.99999071315249788</v>
      </c>
      <c r="AM128" s="31"/>
    </row>
    <row r="129" spans="1:39" s="40" customFormat="1" ht="45.75" customHeight="1" x14ac:dyDescent="0.3">
      <c r="A129" s="54" t="s">
        <v>273</v>
      </c>
      <c r="B129" s="148" t="s">
        <v>367</v>
      </c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9"/>
      <c r="N129" s="60"/>
      <c r="O129" s="61"/>
      <c r="P129" s="61"/>
      <c r="Q129" s="61"/>
      <c r="R129" s="61"/>
      <c r="S129" s="61"/>
      <c r="T129" s="50"/>
      <c r="U129" s="50"/>
      <c r="V129" s="50"/>
      <c r="W129" s="50"/>
      <c r="X129" s="59"/>
      <c r="Y129" s="61"/>
      <c r="Z129" s="61"/>
      <c r="AA129" s="61"/>
      <c r="AB129" s="50"/>
      <c r="AC129" s="50"/>
      <c r="AD129" s="50"/>
      <c r="AE129" s="50"/>
      <c r="AF129" s="61"/>
      <c r="AG129" s="61"/>
      <c r="AH129" s="61"/>
      <c r="AI129" s="81">
        <v>200</v>
      </c>
      <c r="AJ129" s="81">
        <v>200</v>
      </c>
      <c r="AK129" s="50"/>
      <c r="AL129" s="85">
        <f t="shared" ref="AL129:AL148" si="27">SUM(AJ129/AI129)</f>
        <v>1</v>
      </c>
      <c r="AM129" s="31"/>
    </row>
    <row r="130" spans="1:39" s="60" customFormat="1" ht="20.25" customHeight="1" x14ac:dyDescent="0.25">
      <c r="A130" s="54" t="s">
        <v>130</v>
      </c>
      <c r="B130" s="55" t="s">
        <v>174</v>
      </c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9"/>
      <c r="O130" s="61"/>
      <c r="P130" s="61"/>
      <c r="Q130" s="61"/>
      <c r="R130" s="61"/>
      <c r="S130" s="61"/>
      <c r="T130" s="50">
        <v>9736</v>
      </c>
      <c r="U130" s="50"/>
      <c r="V130" s="50">
        <v>2836</v>
      </c>
      <c r="W130" s="50">
        <v>6900</v>
      </c>
      <c r="X130" s="59"/>
      <c r="Y130" s="61"/>
      <c r="Z130" s="61"/>
      <c r="AA130" s="61"/>
      <c r="AB130" s="50">
        <v>15200</v>
      </c>
      <c r="AC130" s="50"/>
      <c r="AD130" s="50">
        <v>6900</v>
      </c>
      <c r="AE130" s="50">
        <v>8300</v>
      </c>
      <c r="AF130" s="61"/>
      <c r="AG130" s="61"/>
      <c r="AH130" s="61"/>
      <c r="AI130" s="81">
        <v>1464.88</v>
      </c>
      <c r="AJ130" s="81">
        <v>1464.88</v>
      </c>
      <c r="AK130" s="50">
        <v>6900</v>
      </c>
      <c r="AL130" s="85">
        <f t="shared" si="27"/>
        <v>1</v>
      </c>
      <c r="AM130" s="57"/>
    </row>
    <row r="131" spans="1:39" s="60" customFormat="1" ht="20.25" customHeight="1" x14ac:dyDescent="0.25">
      <c r="A131" s="54">
        <v>4120</v>
      </c>
      <c r="B131" s="55" t="s">
        <v>8</v>
      </c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9"/>
      <c r="O131" s="61"/>
      <c r="P131" s="61"/>
      <c r="Q131" s="61"/>
      <c r="R131" s="61"/>
      <c r="S131" s="61"/>
      <c r="T131" s="50"/>
      <c r="U131" s="50"/>
      <c r="V131" s="50"/>
      <c r="W131" s="50"/>
      <c r="X131" s="59"/>
      <c r="Y131" s="61"/>
      <c r="Z131" s="61"/>
      <c r="AA131" s="61"/>
      <c r="AB131" s="50"/>
      <c r="AC131" s="50"/>
      <c r="AD131" s="50"/>
      <c r="AE131" s="50"/>
      <c r="AF131" s="61"/>
      <c r="AG131" s="61"/>
      <c r="AH131" s="61"/>
      <c r="AI131" s="81">
        <v>49</v>
      </c>
      <c r="AJ131" s="81">
        <v>49</v>
      </c>
      <c r="AK131" s="50"/>
      <c r="AL131" s="85">
        <f t="shared" si="27"/>
        <v>1</v>
      </c>
      <c r="AM131" s="57"/>
    </row>
    <row r="132" spans="1:39" s="60" customFormat="1" ht="20.25" customHeight="1" x14ac:dyDescent="0.25">
      <c r="A132" s="54" t="s">
        <v>211</v>
      </c>
      <c r="B132" s="55" t="s">
        <v>161</v>
      </c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9"/>
      <c r="O132" s="61"/>
      <c r="P132" s="61"/>
      <c r="Q132" s="61"/>
      <c r="R132" s="61"/>
      <c r="S132" s="61"/>
      <c r="T132" s="50">
        <v>210</v>
      </c>
      <c r="U132" s="50"/>
      <c r="V132" s="50">
        <v>41</v>
      </c>
      <c r="W132" s="50">
        <v>169</v>
      </c>
      <c r="X132" s="59"/>
      <c r="Y132" s="61"/>
      <c r="Z132" s="61"/>
      <c r="AA132" s="61"/>
      <c r="AB132" s="50">
        <v>404</v>
      </c>
      <c r="AC132" s="50"/>
      <c r="AD132" s="50">
        <v>200</v>
      </c>
      <c r="AE132" s="50">
        <v>204</v>
      </c>
      <c r="AF132" s="61"/>
      <c r="AG132" s="61"/>
      <c r="AH132" s="61"/>
      <c r="AI132" s="81">
        <v>15221.6</v>
      </c>
      <c r="AJ132" s="81">
        <v>15221.6</v>
      </c>
      <c r="AK132" s="50">
        <v>200</v>
      </c>
      <c r="AL132" s="85">
        <f t="shared" si="27"/>
        <v>1</v>
      </c>
      <c r="AM132" s="57"/>
    </row>
    <row r="133" spans="1:39" s="60" customFormat="1" ht="15.6" x14ac:dyDescent="0.25">
      <c r="A133" s="54">
        <v>4210</v>
      </c>
      <c r="B133" s="62" t="s">
        <v>83</v>
      </c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9"/>
      <c r="O133" s="61"/>
      <c r="P133" s="61"/>
      <c r="Q133" s="61"/>
      <c r="R133" s="61"/>
      <c r="S133" s="61"/>
      <c r="T133" s="50">
        <v>10011</v>
      </c>
      <c r="U133" s="50"/>
      <c r="V133" s="50">
        <v>0</v>
      </c>
      <c r="W133" s="50">
        <v>10011</v>
      </c>
      <c r="X133" s="59"/>
      <c r="Y133" s="61"/>
      <c r="Z133" s="61"/>
      <c r="AA133" s="61"/>
      <c r="AB133" s="50">
        <v>4346</v>
      </c>
      <c r="AC133" s="50"/>
      <c r="AD133" s="50"/>
      <c r="AE133" s="50">
        <v>4346</v>
      </c>
      <c r="AF133" s="61"/>
      <c r="AG133" s="61"/>
      <c r="AH133" s="61"/>
      <c r="AI133" s="81">
        <v>2369.1</v>
      </c>
      <c r="AJ133" s="81">
        <v>2369.06</v>
      </c>
      <c r="AK133" s="50"/>
      <c r="AL133" s="85">
        <f t="shared" si="27"/>
        <v>0.99998311595120515</v>
      </c>
      <c r="AM133" s="57"/>
    </row>
    <row r="134" spans="1:39" s="60" customFormat="1" ht="15.6" x14ac:dyDescent="0.25">
      <c r="A134" s="54" t="s">
        <v>213</v>
      </c>
      <c r="B134" s="62" t="s">
        <v>82</v>
      </c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9"/>
      <c r="O134" s="61"/>
      <c r="P134" s="61"/>
      <c r="Q134" s="61"/>
      <c r="R134" s="61"/>
      <c r="S134" s="61"/>
      <c r="T134" s="50">
        <v>4383</v>
      </c>
      <c r="U134" s="50"/>
      <c r="V134" s="50">
        <v>4383</v>
      </c>
      <c r="W134" s="50">
        <v>0</v>
      </c>
      <c r="X134" s="59"/>
      <c r="Y134" s="61"/>
      <c r="Z134" s="61"/>
      <c r="AA134" s="61"/>
      <c r="AB134" s="50">
        <v>4500</v>
      </c>
      <c r="AC134" s="50"/>
      <c r="AD134" s="50">
        <v>4500</v>
      </c>
      <c r="AE134" s="50"/>
      <c r="AF134" s="61"/>
      <c r="AG134" s="61"/>
      <c r="AH134" s="61"/>
      <c r="AI134" s="81">
        <v>169.23</v>
      </c>
      <c r="AJ134" s="81">
        <v>169.23</v>
      </c>
      <c r="AK134" s="50">
        <v>4500</v>
      </c>
      <c r="AL134" s="85">
        <f t="shared" si="27"/>
        <v>1</v>
      </c>
      <c r="AM134" s="57"/>
    </row>
    <row r="135" spans="1:39" s="60" customFormat="1" ht="15.6" x14ac:dyDescent="0.25">
      <c r="A135" s="54" t="s">
        <v>144</v>
      </c>
      <c r="B135" s="62" t="s">
        <v>162</v>
      </c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9"/>
      <c r="O135" s="61"/>
      <c r="P135" s="61"/>
      <c r="Q135" s="61"/>
      <c r="R135" s="61"/>
      <c r="S135" s="61"/>
      <c r="T135" s="50"/>
      <c r="U135" s="50"/>
      <c r="V135" s="50"/>
      <c r="W135" s="50"/>
      <c r="X135" s="59"/>
      <c r="Y135" s="61"/>
      <c r="Z135" s="61"/>
      <c r="AA135" s="61"/>
      <c r="AB135" s="50"/>
      <c r="AC135" s="50"/>
      <c r="AD135" s="50"/>
      <c r="AE135" s="50"/>
      <c r="AF135" s="61"/>
      <c r="AG135" s="61"/>
      <c r="AH135" s="61"/>
      <c r="AI135" s="81">
        <v>615.20000000000005</v>
      </c>
      <c r="AJ135" s="81">
        <v>615</v>
      </c>
      <c r="AK135" s="50"/>
      <c r="AL135" s="85">
        <f t="shared" si="27"/>
        <v>0.9996749024707412</v>
      </c>
      <c r="AM135" s="57"/>
    </row>
    <row r="136" spans="1:39" s="60" customFormat="1" ht="15.6" x14ac:dyDescent="0.25">
      <c r="A136" s="54" t="s">
        <v>114</v>
      </c>
      <c r="B136" s="62" t="s">
        <v>28</v>
      </c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9"/>
      <c r="O136" s="61"/>
      <c r="P136" s="61"/>
      <c r="Q136" s="61"/>
      <c r="R136" s="61"/>
      <c r="S136" s="61"/>
      <c r="T136" s="50"/>
      <c r="U136" s="50"/>
      <c r="V136" s="50"/>
      <c r="W136" s="50"/>
      <c r="X136" s="59"/>
      <c r="Y136" s="61"/>
      <c r="Z136" s="61"/>
      <c r="AA136" s="61"/>
      <c r="AB136" s="50"/>
      <c r="AC136" s="50"/>
      <c r="AD136" s="50"/>
      <c r="AE136" s="50"/>
      <c r="AF136" s="61"/>
      <c r="AG136" s="61"/>
      <c r="AH136" s="61"/>
      <c r="AI136" s="81">
        <v>13.99</v>
      </c>
      <c r="AJ136" s="81">
        <v>13.99</v>
      </c>
      <c r="AK136" s="50"/>
      <c r="AL136" s="85">
        <f t="shared" si="27"/>
        <v>1</v>
      </c>
      <c r="AM136" s="57"/>
    </row>
    <row r="137" spans="1:39" s="60" customFormat="1" ht="15.6" x14ac:dyDescent="0.25">
      <c r="A137" s="54" t="s">
        <v>312</v>
      </c>
      <c r="B137" s="62" t="s">
        <v>313</v>
      </c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9"/>
      <c r="O137" s="61"/>
      <c r="P137" s="61"/>
      <c r="Q137" s="61"/>
      <c r="R137" s="61"/>
      <c r="S137" s="61"/>
      <c r="T137" s="50"/>
      <c r="U137" s="50"/>
      <c r="V137" s="50"/>
      <c r="W137" s="50"/>
      <c r="X137" s="59"/>
      <c r="Y137" s="61"/>
      <c r="Z137" s="61"/>
      <c r="AA137" s="61"/>
      <c r="AB137" s="50"/>
      <c r="AC137" s="50"/>
      <c r="AD137" s="50"/>
      <c r="AE137" s="50"/>
      <c r="AF137" s="61"/>
      <c r="AG137" s="61"/>
      <c r="AH137" s="61"/>
      <c r="AI137" s="81">
        <v>5600</v>
      </c>
      <c r="AJ137" s="81">
        <v>5600</v>
      </c>
      <c r="AK137" s="50"/>
      <c r="AL137" s="85">
        <f t="shared" si="27"/>
        <v>1</v>
      </c>
      <c r="AM137" s="57"/>
    </row>
    <row r="138" spans="1:39" s="60" customFormat="1" ht="17.25" customHeight="1" x14ac:dyDescent="0.25">
      <c r="A138" s="54" t="s">
        <v>118</v>
      </c>
      <c r="B138" s="148" t="s">
        <v>311</v>
      </c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9"/>
      <c r="O138" s="61"/>
      <c r="P138" s="61"/>
      <c r="Q138" s="61"/>
      <c r="R138" s="61"/>
      <c r="S138" s="61"/>
      <c r="T138" s="50"/>
      <c r="U138" s="50"/>
      <c r="V138" s="50"/>
      <c r="W138" s="50"/>
      <c r="X138" s="59"/>
      <c r="Y138" s="61"/>
      <c r="Z138" s="61"/>
      <c r="AA138" s="61"/>
      <c r="AB138" s="50"/>
      <c r="AC138" s="50"/>
      <c r="AD138" s="50"/>
      <c r="AE138" s="50"/>
      <c r="AF138" s="61"/>
      <c r="AG138" s="61"/>
      <c r="AH138" s="61"/>
      <c r="AI138" s="81">
        <v>140</v>
      </c>
      <c r="AJ138" s="81">
        <v>140</v>
      </c>
      <c r="AK138" s="50"/>
      <c r="AL138" s="85">
        <f t="shared" si="27"/>
        <v>1</v>
      </c>
      <c r="AM138" s="57"/>
    </row>
    <row r="139" spans="1:39" s="41" customFormat="1" ht="21.75" customHeight="1" x14ac:dyDescent="0.3">
      <c r="A139" s="30" t="s">
        <v>207</v>
      </c>
      <c r="B139" s="87" t="s">
        <v>208</v>
      </c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93"/>
      <c r="N139" s="97"/>
      <c r="O139" s="93"/>
      <c r="P139" s="93"/>
      <c r="Q139" s="93"/>
      <c r="R139" s="93"/>
      <c r="S139" s="93"/>
      <c r="T139" s="88"/>
      <c r="U139" s="88"/>
      <c r="V139" s="88"/>
      <c r="W139" s="88"/>
      <c r="X139" s="93"/>
      <c r="Y139" s="93"/>
      <c r="Z139" s="93"/>
      <c r="AA139" s="93"/>
      <c r="AB139" s="88"/>
      <c r="AC139" s="88"/>
      <c r="AD139" s="88"/>
      <c r="AE139" s="88"/>
      <c r="AF139" s="93"/>
      <c r="AG139" s="93"/>
      <c r="AH139" s="93"/>
      <c r="AI139" s="89">
        <f>SUM(AI140:AI148)</f>
        <v>157300</v>
      </c>
      <c r="AJ139" s="89">
        <f>SUM(AJ140:AJ148)</f>
        <v>122665.18</v>
      </c>
      <c r="AK139" s="88"/>
      <c r="AL139" s="90">
        <f t="shared" si="27"/>
        <v>0.77981678321678316</v>
      </c>
      <c r="AM139" s="32"/>
    </row>
    <row r="140" spans="1:39" s="41" customFormat="1" ht="17.25" customHeight="1" x14ac:dyDescent="0.3">
      <c r="A140" s="28" t="s">
        <v>130</v>
      </c>
      <c r="B140" s="152" t="s">
        <v>174</v>
      </c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4"/>
      <c r="O140" s="154"/>
      <c r="P140" s="154"/>
      <c r="Q140" s="154"/>
      <c r="R140" s="154"/>
      <c r="S140" s="154"/>
      <c r="T140" s="153"/>
      <c r="U140" s="153"/>
      <c r="V140" s="153"/>
      <c r="W140" s="153"/>
      <c r="X140" s="154"/>
      <c r="Y140" s="154"/>
      <c r="Z140" s="154"/>
      <c r="AA140" s="154"/>
      <c r="AB140" s="153"/>
      <c r="AC140" s="153"/>
      <c r="AD140" s="153"/>
      <c r="AE140" s="153"/>
      <c r="AF140" s="154"/>
      <c r="AG140" s="154"/>
      <c r="AH140" s="154"/>
      <c r="AI140" s="155">
        <v>300</v>
      </c>
      <c r="AJ140" s="155">
        <v>0</v>
      </c>
      <c r="AK140" s="153"/>
      <c r="AL140" s="85">
        <f t="shared" si="27"/>
        <v>0</v>
      </c>
      <c r="AM140" s="32"/>
    </row>
    <row r="141" spans="1:39" s="41" customFormat="1" ht="17.25" customHeight="1" x14ac:dyDescent="0.3">
      <c r="A141" s="28" t="s">
        <v>143</v>
      </c>
      <c r="B141" s="152" t="s">
        <v>353</v>
      </c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  <c r="M141" s="154"/>
      <c r="O141" s="154"/>
      <c r="P141" s="154"/>
      <c r="Q141" s="154"/>
      <c r="R141" s="154"/>
      <c r="S141" s="154"/>
      <c r="T141" s="153"/>
      <c r="U141" s="153"/>
      <c r="V141" s="153"/>
      <c r="W141" s="153"/>
      <c r="X141" s="154"/>
      <c r="Y141" s="154"/>
      <c r="Z141" s="154"/>
      <c r="AA141" s="154"/>
      <c r="AB141" s="153"/>
      <c r="AC141" s="153"/>
      <c r="AD141" s="153"/>
      <c r="AE141" s="153"/>
      <c r="AF141" s="154"/>
      <c r="AG141" s="154"/>
      <c r="AH141" s="154"/>
      <c r="AI141" s="155">
        <v>100</v>
      </c>
      <c r="AJ141" s="155">
        <v>0</v>
      </c>
      <c r="AK141" s="153"/>
      <c r="AL141" s="85">
        <f t="shared" si="27"/>
        <v>0</v>
      </c>
      <c r="AM141" s="32"/>
    </row>
    <row r="142" spans="1:39" s="60" customFormat="1" ht="20.25" customHeight="1" x14ac:dyDescent="0.25">
      <c r="A142" s="54" t="s">
        <v>160</v>
      </c>
      <c r="B142" s="55" t="s">
        <v>161</v>
      </c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9"/>
      <c r="O142" s="61"/>
      <c r="P142" s="61"/>
      <c r="Q142" s="61"/>
      <c r="R142" s="61"/>
      <c r="S142" s="61"/>
      <c r="T142" s="50"/>
      <c r="U142" s="50"/>
      <c r="V142" s="50"/>
      <c r="W142" s="50"/>
      <c r="X142" s="59"/>
      <c r="Y142" s="61"/>
      <c r="Z142" s="61"/>
      <c r="AA142" s="61"/>
      <c r="AB142" s="50"/>
      <c r="AC142" s="50"/>
      <c r="AD142" s="50"/>
      <c r="AE142" s="50"/>
      <c r="AF142" s="61"/>
      <c r="AG142" s="61"/>
      <c r="AH142" s="61"/>
      <c r="AI142" s="81">
        <v>10000</v>
      </c>
      <c r="AJ142" s="81">
        <v>0</v>
      </c>
      <c r="AK142" s="50"/>
      <c r="AL142" s="85">
        <f t="shared" si="27"/>
        <v>0</v>
      </c>
      <c r="AM142" s="57"/>
    </row>
    <row r="143" spans="1:39" s="60" customFormat="1" ht="20.25" customHeight="1" x14ac:dyDescent="0.25">
      <c r="A143" s="54" t="s">
        <v>274</v>
      </c>
      <c r="B143" s="55" t="s">
        <v>275</v>
      </c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9"/>
      <c r="O143" s="61"/>
      <c r="P143" s="61"/>
      <c r="Q143" s="61"/>
      <c r="R143" s="61"/>
      <c r="S143" s="61"/>
      <c r="T143" s="50"/>
      <c r="U143" s="50"/>
      <c r="V143" s="50"/>
      <c r="W143" s="50"/>
      <c r="X143" s="59"/>
      <c r="Y143" s="61"/>
      <c r="Z143" s="61"/>
      <c r="AA143" s="61"/>
      <c r="AB143" s="50"/>
      <c r="AC143" s="50"/>
      <c r="AD143" s="50"/>
      <c r="AE143" s="50"/>
      <c r="AF143" s="61"/>
      <c r="AG143" s="61"/>
      <c r="AH143" s="61"/>
      <c r="AI143" s="81">
        <v>16000</v>
      </c>
      <c r="AJ143" s="81">
        <v>14515.25</v>
      </c>
      <c r="AK143" s="50"/>
      <c r="AL143" s="85">
        <f t="shared" si="27"/>
        <v>0.907203125</v>
      </c>
      <c r="AM143" s="57"/>
    </row>
    <row r="144" spans="1:39" s="60" customFormat="1" ht="17.25" customHeight="1" x14ac:dyDescent="0.25">
      <c r="A144" s="54" t="s">
        <v>119</v>
      </c>
      <c r="B144" s="55" t="s">
        <v>175</v>
      </c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6"/>
      <c r="O144" s="56"/>
      <c r="P144" s="56"/>
      <c r="Q144" s="56"/>
      <c r="R144" s="56"/>
      <c r="S144" s="56"/>
      <c r="T144" s="50"/>
      <c r="U144" s="50"/>
      <c r="V144" s="50"/>
      <c r="W144" s="50"/>
      <c r="X144" s="56"/>
      <c r="Y144" s="56"/>
      <c r="Z144" s="56"/>
      <c r="AA144" s="56"/>
      <c r="AB144" s="50"/>
      <c r="AC144" s="50"/>
      <c r="AD144" s="50"/>
      <c r="AE144" s="50"/>
      <c r="AF144" s="56"/>
      <c r="AG144" s="56"/>
      <c r="AH144" s="56"/>
      <c r="AI144" s="81">
        <v>21000</v>
      </c>
      <c r="AJ144" s="81">
        <v>19447.23</v>
      </c>
      <c r="AK144" s="50"/>
      <c r="AL144" s="85">
        <f t="shared" si="27"/>
        <v>0.9260585714285714</v>
      </c>
      <c r="AM144" s="57"/>
    </row>
    <row r="145" spans="1:41" s="60" customFormat="1" ht="17.25" customHeight="1" x14ac:dyDescent="0.25">
      <c r="A145" s="54" t="s">
        <v>192</v>
      </c>
      <c r="B145" s="148" t="s">
        <v>193</v>
      </c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6"/>
      <c r="O145" s="56"/>
      <c r="P145" s="56"/>
      <c r="Q145" s="56"/>
      <c r="R145" s="56"/>
      <c r="S145" s="56"/>
      <c r="T145" s="50"/>
      <c r="U145" s="50"/>
      <c r="V145" s="50"/>
      <c r="W145" s="50"/>
      <c r="X145" s="56"/>
      <c r="Y145" s="56"/>
      <c r="Z145" s="56"/>
      <c r="AA145" s="56"/>
      <c r="AB145" s="50"/>
      <c r="AC145" s="50"/>
      <c r="AD145" s="50"/>
      <c r="AE145" s="50"/>
      <c r="AF145" s="56"/>
      <c r="AG145" s="56"/>
      <c r="AH145" s="56"/>
      <c r="AI145" s="81">
        <v>5000</v>
      </c>
      <c r="AJ145" s="81">
        <v>4324.2</v>
      </c>
      <c r="AK145" s="50"/>
      <c r="AL145" s="85">
        <f t="shared" si="27"/>
        <v>0.86483999999999994</v>
      </c>
      <c r="AM145" s="57"/>
    </row>
    <row r="146" spans="1:41" s="60" customFormat="1" ht="18.75" customHeight="1" x14ac:dyDescent="0.25">
      <c r="A146" s="54" t="s">
        <v>114</v>
      </c>
      <c r="B146" s="55" t="s">
        <v>28</v>
      </c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6"/>
      <c r="O146" s="56"/>
      <c r="P146" s="56"/>
      <c r="Q146" s="56"/>
      <c r="R146" s="56"/>
      <c r="S146" s="56"/>
      <c r="T146" s="50"/>
      <c r="U146" s="50"/>
      <c r="V146" s="50"/>
      <c r="W146" s="50"/>
      <c r="X146" s="56"/>
      <c r="Y146" s="56"/>
      <c r="Z146" s="56"/>
      <c r="AA146" s="56"/>
      <c r="AB146" s="50"/>
      <c r="AC146" s="50"/>
      <c r="AD146" s="50"/>
      <c r="AE146" s="50"/>
      <c r="AF146" s="56"/>
      <c r="AG146" s="56"/>
      <c r="AH146" s="56"/>
      <c r="AI146" s="81">
        <v>101200</v>
      </c>
      <c r="AJ146" s="81">
        <v>84053.78</v>
      </c>
      <c r="AK146" s="50"/>
      <c r="AL146" s="85">
        <f t="shared" si="27"/>
        <v>0.83057094861660075</v>
      </c>
      <c r="AM146" s="57"/>
    </row>
    <row r="147" spans="1:41" s="60" customFormat="1" ht="18.75" customHeight="1" x14ac:dyDescent="0.25">
      <c r="A147" s="54" t="s">
        <v>188</v>
      </c>
      <c r="B147" s="148" t="s">
        <v>295</v>
      </c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6"/>
      <c r="O147" s="56"/>
      <c r="P147" s="56"/>
      <c r="Q147" s="56"/>
      <c r="R147" s="56"/>
      <c r="S147" s="56"/>
      <c r="T147" s="50"/>
      <c r="U147" s="50"/>
      <c r="V147" s="50"/>
      <c r="W147" s="50"/>
      <c r="X147" s="56"/>
      <c r="Y147" s="56"/>
      <c r="Z147" s="56"/>
      <c r="AA147" s="56"/>
      <c r="AB147" s="50"/>
      <c r="AC147" s="50"/>
      <c r="AD147" s="50"/>
      <c r="AE147" s="50"/>
      <c r="AF147" s="56"/>
      <c r="AG147" s="56"/>
      <c r="AH147" s="56"/>
      <c r="AI147" s="81">
        <v>1000</v>
      </c>
      <c r="AJ147" s="81">
        <v>324.72000000000003</v>
      </c>
      <c r="AK147" s="50"/>
      <c r="AL147" s="85">
        <f t="shared" si="27"/>
        <v>0.32472000000000001</v>
      </c>
      <c r="AM147" s="57"/>
    </row>
    <row r="148" spans="1:41" s="60" customFormat="1" ht="16.5" customHeight="1" x14ac:dyDescent="0.25">
      <c r="A148" s="54" t="s">
        <v>117</v>
      </c>
      <c r="B148" s="55" t="s">
        <v>7</v>
      </c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6"/>
      <c r="O148" s="56"/>
      <c r="P148" s="56"/>
      <c r="Q148" s="56"/>
      <c r="R148" s="56"/>
      <c r="S148" s="56"/>
      <c r="T148" s="50"/>
      <c r="U148" s="50"/>
      <c r="V148" s="50"/>
      <c r="W148" s="50"/>
      <c r="X148" s="56"/>
      <c r="Y148" s="56"/>
      <c r="Z148" s="56"/>
      <c r="AA148" s="56"/>
      <c r="AB148" s="50"/>
      <c r="AC148" s="50"/>
      <c r="AD148" s="50"/>
      <c r="AE148" s="50"/>
      <c r="AF148" s="56"/>
      <c r="AG148" s="56"/>
      <c r="AH148" s="56"/>
      <c r="AI148" s="81">
        <v>2700</v>
      </c>
      <c r="AJ148" s="81">
        <v>0</v>
      </c>
      <c r="AK148" s="50"/>
      <c r="AL148" s="85">
        <f t="shared" si="27"/>
        <v>0</v>
      </c>
      <c r="AM148" s="57"/>
    </row>
    <row r="149" spans="1:41" s="41" customFormat="1" ht="18" customHeight="1" thickBot="1" x14ac:dyDescent="0.35">
      <c r="A149" s="130"/>
      <c r="B149" s="125" t="s">
        <v>317</v>
      </c>
      <c r="C149" s="123" t="e">
        <f>SUM(#REF!+C151)</f>
        <v>#REF!</v>
      </c>
      <c r="D149" s="123" t="e">
        <f>SUM(#REF!+D151)</f>
        <v>#REF!</v>
      </c>
      <c r="E149" s="123" t="e">
        <f>SUM(#REF!+E151)</f>
        <v>#REF!</v>
      </c>
      <c r="F149" s="123" t="e">
        <f>SUM(#REF!+F151)</f>
        <v>#REF!</v>
      </c>
      <c r="G149" s="123" t="e">
        <f>SUM(#REF!+G151)</f>
        <v>#REF!</v>
      </c>
      <c r="H149" s="123"/>
      <c r="I149" s="123"/>
      <c r="J149" s="123"/>
      <c r="K149" s="123"/>
      <c r="L149" s="123"/>
      <c r="M149" s="123" t="e">
        <f>SUM(#REF!+M151+#REF!)</f>
        <v>#REF!</v>
      </c>
      <c r="N149" s="123" t="e">
        <f>SUM(#REF!+N151+#REF!)</f>
        <v>#REF!</v>
      </c>
      <c r="O149" s="123" t="e">
        <f>SUM(#REF!+O151+#REF!)</f>
        <v>#REF!</v>
      </c>
      <c r="P149" s="123" t="e">
        <f>SUM(#REF!+P151+#REF!)</f>
        <v>#REF!</v>
      </c>
      <c r="Q149" s="123" t="e">
        <f>SUM(#REF!+Q151+#REF!)</f>
        <v>#REF!</v>
      </c>
      <c r="R149" s="123" t="e">
        <f>SUM(#REF!+R151+#REF!)</f>
        <v>#REF!</v>
      </c>
      <c r="S149" s="123" t="e">
        <f>SUM(#REF!+S151+#REF!)</f>
        <v>#REF!</v>
      </c>
      <c r="T149" s="123" t="e">
        <f>SUM(T151+#REF!+#REF!)</f>
        <v>#REF!</v>
      </c>
      <c r="U149" s="123" t="e">
        <f>SUM(U151+#REF!+#REF!)</f>
        <v>#REF!</v>
      </c>
      <c r="V149" s="123" t="e">
        <f>SUM(V151+#REF!+#REF!)</f>
        <v>#REF!</v>
      </c>
      <c r="W149" s="123" t="e">
        <f>SUM(W151+#REF!+#REF!)</f>
        <v>#REF!</v>
      </c>
      <c r="X149" s="123" t="e">
        <f>SUM(X151+#REF!+#REF!)</f>
        <v>#REF!</v>
      </c>
      <c r="Y149" s="123" t="e">
        <f>SUM(Y151+#REF!+#REF!)</f>
        <v>#REF!</v>
      </c>
      <c r="Z149" s="123" t="e">
        <f>SUM(Z151+#REF!+#REF!)</f>
        <v>#REF!</v>
      </c>
      <c r="AA149" s="123" t="e">
        <f>SUM(AA151+#REF!+#REF!)</f>
        <v>#REF!</v>
      </c>
      <c r="AB149" s="123" t="e">
        <f>SUM(AB151+#REF!+#REF!+AB176)</f>
        <v>#REF!</v>
      </c>
      <c r="AC149" s="123" t="e">
        <f>SUM(AC151+#REF!+#REF!+AC176)</f>
        <v>#REF!</v>
      </c>
      <c r="AD149" s="123" t="e">
        <f>SUM(AD151+#REF!+#REF!+AD176)</f>
        <v>#REF!</v>
      </c>
      <c r="AE149" s="123" t="e">
        <f>SUM(AE151+#REF!+#REF!+AE176)</f>
        <v>#REF!</v>
      </c>
      <c r="AF149" s="123" t="e">
        <f>SUM(AF151+#REF!+#REF!+AF176)</f>
        <v>#REF!</v>
      </c>
      <c r="AG149" s="123" t="e">
        <f>SUM(AG151+#REF!+#REF!+AG176)</f>
        <v>#REF!</v>
      </c>
      <c r="AH149" s="123" t="e">
        <f>SUM(AH151+#REF!+#REF!+AH176)</f>
        <v>#REF!</v>
      </c>
      <c r="AI149" s="124">
        <f>SUM(AI150)</f>
        <v>54000</v>
      </c>
      <c r="AJ149" s="124">
        <f>SUM(AJ150)</f>
        <v>54000</v>
      </c>
      <c r="AK149" s="123" t="e">
        <f>SUM(AK151+#REF!+#REF!+AK176)</f>
        <v>#REF!</v>
      </c>
      <c r="AL149" s="122">
        <f t="shared" ref="AL149:AL156" si="28">SUM(AJ149/AI149)</f>
        <v>1</v>
      </c>
      <c r="AM149" s="13"/>
    </row>
    <row r="150" spans="1:41" s="41" customFormat="1" ht="21" customHeight="1" thickTop="1" x14ac:dyDescent="0.3">
      <c r="A150" s="30" t="s">
        <v>318</v>
      </c>
      <c r="B150" s="87" t="s">
        <v>10</v>
      </c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93"/>
      <c r="N150" s="97"/>
      <c r="O150" s="93"/>
      <c r="P150" s="93"/>
      <c r="Q150" s="93"/>
      <c r="R150" s="93"/>
      <c r="S150" s="93"/>
      <c r="T150" s="88"/>
      <c r="U150" s="88"/>
      <c r="V150" s="88"/>
      <c r="W150" s="88"/>
      <c r="X150" s="93"/>
      <c r="Y150" s="93"/>
      <c r="Z150" s="93"/>
      <c r="AA150" s="93"/>
      <c r="AB150" s="88" t="e">
        <f>SUM(#REF!+#REF!)</f>
        <v>#REF!</v>
      </c>
      <c r="AC150" s="88" t="e">
        <f>SUM(#REF!+#REF!)</f>
        <v>#REF!</v>
      </c>
      <c r="AD150" s="88" t="e">
        <f>SUM(#REF!+#REF!)</f>
        <v>#REF!</v>
      </c>
      <c r="AE150" s="88" t="e">
        <f>SUM(#REF!+#REF!)</f>
        <v>#REF!</v>
      </c>
      <c r="AF150" s="88" t="e">
        <f>SUM(#REF!+#REF!)</f>
        <v>#REF!</v>
      </c>
      <c r="AG150" s="88" t="e">
        <f>SUM(#REF!+#REF!)</f>
        <v>#REF!</v>
      </c>
      <c r="AH150" s="88" t="e">
        <f>SUM(#REF!+#REF!)</f>
        <v>#REF!</v>
      </c>
      <c r="AI150" s="89">
        <f>SUM(AI151)</f>
        <v>54000</v>
      </c>
      <c r="AJ150" s="89">
        <f>SUM(AJ151)</f>
        <v>54000</v>
      </c>
      <c r="AK150" s="88" t="e">
        <f>SUM(#REF!+#REF!)</f>
        <v>#REF!</v>
      </c>
      <c r="AL150" s="90">
        <f t="shared" si="28"/>
        <v>1</v>
      </c>
      <c r="AM150" s="32"/>
    </row>
    <row r="151" spans="1:41" s="60" customFormat="1" ht="19.95" customHeight="1" x14ac:dyDescent="0.25">
      <c r="A151" s="54" t="s">
        <v>119</v>
      </c>
      <c r="B151" s="148" t="s">
        <v>83</v>
      </c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9"/>
      <c r="O151" s="61"/>
      <c r="P151" s="61"/>
      <c r="Q151" s="61"/>
      <c r="R151" s="61"/>
      <c r="S151" s="61"/>
      <c r="T151" s="50"/>
      <c r="U151" s="50"/>
      <c r="V151" s="50"/>
      <c r="W151" s="50"/>
      <c r="X151" s="59"/>
      <c r="Y151" s="61"/>
      <c r="Z151" s="61"/>
      <c r="AA151" s="61"/>
      <c r="AB151" s="50"/>
      <c r="AC151" s="50"/>
      <c r="AD151" s="50"/>
      <c r="AE151" s="50"/>
      <c r="AF151" s="50"/>
      <c r="AG151" s="50"/>
      <c r="AH151" s="50"/>
      <c r="AI151" s="81">
        <v>54000</v>
      </c>
      <c r="AJ151" s="81">
        <v>54000</v>
      </c>
      <c r="AK151" s="50"/>
      <c r="AL151" s="85">
        <f t="shared" si="28"/>
        <v>1</v>
      </c>
      <c r="AM151" s="57"/>
    </row>
    <row r="152" spans="1:41" s="41" customFormat="1" ht="42" customHeight="1" thickBot="1" x14ac:dyDescent="0.35">
      <c r="A152" s="130"/>
      <c r="B152" s="125" t="s">
        <v>41</v>
      </c>
      <c r="C152" s="123" t="e">
        <f>SUM(#REF!+C155)</f>
        <v>#REF!</v>
      </c>
      <c r="D152" s="123" t="e">
        <f>SUM(#REF!+D155)</f>
        <v>#REF!</v>
      </c>
      <c r="E152" s="123" t="e">
        <f>SUM(#REF!+E155)</f>
        <v>#REF!</v>
      </c>
      <c r="F152" s="123" t="e">
        <f>SUM(#REF!+F155)</f>
        <v>#REF!</v>
      </c>
      <c r="G152" s="123" t="e">
        <f>SUM(#REF!+G155)</f>
        <v>#REF!</v>
      </c>
      <c r="H152" s="123"/>
      <c r="I152" s="123"/>
      <c r="J152" s="123"/>
      <c r="K152" s="123"/>
      <c r="L152" s="123"/>
      <c r="M152" s="123" t="e">
        <f>SUM(#REF!+M155+#REF!)</f>
        <v>#REF!</v>
      </c>
      <c r="N152" s="123" t="e">
        <f>SUM(#REF!+N155+#REF!)</f>
        <v>#REF!</v>
      </c>
      <c r="O152" s="123" t="e">
        <f>SUM(#REF!+O155+#REF!)</f>
        <v>#REF!</v>
      </c>
      <c r="P152" s="123" t="e">
        <f>SUM(#REF!+P155+#REF!)</f>
        <v>#REF!</v>
      </c>
      <c r="Q152" s="123" t="e">
        <f>SUM(#REF!+Q155+#REF!)</f>
        <v>#REF!</v>
      </c>
      <c r="R152" s="123" t="e">
        <f>SUM(#REF!+R155+#REF!)</f>
        <v>#REF!</v>
      </c>
      <c r="S152" s="123" t="e">
        <f>SUM(#REF!+S155+#REF!)</f>
        <v>#REF!</v>
      </c>
      <c r="T152" s="123" t="e">
        <f>SUM(T155+#REF!+#REF!)</f>
        <v>#REF!</v>
      </c>
      <c r="U152" s="123" t="e">
        <f>SUM(U155+#REF!+#REF!)</f>
        <v>#REF!</v>
      </c>
      <c r="V152" s="123" t="e">
        <f>SUM(V155+#REF!+#REF!)</f>
        <v>#REF!</v>
      </c>
      <c r="W152" s="123" t="e">
        <f>SUM(W155+#REF!+#REF!)</f>
        <v>#REF!</v>
      </c>
      <c r="X152" s="123" t="e">
        <f>SUM(X155+#REF!+#REF!)</f>
        <v>#REF!</v>
      </c>
      <c r="Y152" s="123" t="e">
        <f>SUM(Y155+#REF!+#REF!)</f>
        <v>#REF!</v>
      </c>
      <c r="Z152" s="123" t="e">
        <f>SUM(Z155+#REF!+#REF!)</f>
        <v>#REF!</v>
      </c>
      <c r="AA152" s="123" t="e">
        <f>SUM(AA155+#REF!+#REF!)</f>
        <v>#REF!</v>
      </c>
      <c r="AB152" s="123" t="e">
        <f>SUM(AB155+#REF!+AB153+AB181)</f>
        <v>#REF!</v>
      </c>
      <c r="AC152" s="123" t="e">
        <f>SUM(AC155+#REF!+AC153+AC181)</f>
        <v>#REF!</v>
      </c>
      <c r="AD152" s="123" t="e">
        <f>SUM(AD155+#REF!+AD153+AD181)</f>
        <v>#REF!</v>
      </c>
      <c r="AE152" s="123" t="e">
        <f>SUM(AE155+#REF!+AE153+AE181)</f>
        <v>#REF!</v>
      </c>
      <c r="AF152" s="123" t="e">
        <f>SUM(AF155+#REF!+AF153+AF181)</f>
        <v>#REF!</v>
      </c>
      <c r="AG152" s="123" t="e">
        <f>SUM(AG155+#REF!+AG153+AG181)</f>
        <v>#REF!</v>
      </c>
      <c r="AH152" s="123" t="e">
        <f>SUM(AH155+#REF!+AH153+AH181)</f>
        <v>#REF!</v>
      </c>
      <c r="AI152" s="124">
        <f>SUM(AI153+AI155+AI179+AI181+AI188)</f>
        <v>9025135.1099999994</v>
      </c>
      <c r="AJ152" s="124">
        <f>SUM(AJ153+AJ155+AJ179+AJ181+AJ188)</f>
        <v>8681701.1300000008</v>
      </c>
      <c r="AK152" s="123" t="e">
        <f>SUM(AK155+#REF!+AK153+AK181)</f>
        <v>#REF!</v>
      </c>
      <c r="AL152" s="122">
        <f t="shared" si="28"/>
        <v>0.96194694308570872</v>
      </c>
      <c r="AM152" s="13"/>
    </row>
    <row r="153" spans="1:41" s="41" customFormat="1" ht="21" customHeight="1" thickTop="1" x14ac:dyDescent="0.3">
      <c r="A153" s="30" t="s">
        <v>186</v>
      </c>
      <c r="B153" s="87" t="s">
        <v>187</v>
      </c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93"/>
      <c r="N153" s="97"/>
      <c r="O153" s="93"/>
      <c r="P153" s="93"/>
      <c r="Q153" s="93"/>
      <c r="R153" s="93"/>
      <c r="S153" s="93"/>
      <c r="T153" s="88"/>
      <c r="U153" s="88"/>
      <c r="V153" s="88"/>
      <c r="W153" s="88"/>
      <c r="X153" s="93"/>
      <c r="Y153" s="93"/>
      <c r="Z153" s="93"/>
      <c r="AA153" s="93"/>
      <c r="AB153" s="88" t="e">
        <f>SUM(#REF!+#REF!)</f>
        <v>#REF!</v>
      </c>
      <c r="AC153" s="88" t="e">
        <f>SUM(#REF!+#REF!)</f>
        <v>#REF!</v>
      </c>
      <c r="AD153" s="88" t="e">
        <f>SUM(#REF!+#REF!)</f>
        <v>#REF!</v>
      </c>
      <c r="AE153" s="88" t="e">
        <f>SUM(#REF!+#REF!)</f>
        <v>#REF!</v>
      </c>
      <c r="AF153" s="88" t="e">
        <f>SUM(#REF!+#REF!)</f>
        <v>#REF!</v>
      </c>
      <c r="AG153" s="88" t="e">
        <f>SUM(#REF!+#REF!)</f>
        <v>#REF!</v>
      </c>
      <c r="AH153" s="88" t="e">
        <f>SUM(#REF!+#REF!)</f>
        <v>#REF!</v>
      </c>
      <c r="AI153" s="89">
        <f>SUM(AI154:AI154)</f>
        <v>51500</v>
      </c>
      <c r="AJ153" s="89">
        <f>SUM(AJ154:AJ154)</f>
        <v>51490</v>
      </c>
      <c r="AK153" s="88" t="e">
        <f>SUM(#REF!+#REF!)</f>
        <v>#REF!</v>
      </c>
      <c r="AL153" s="90">
        <f t="shared" si="28"/>
        <v>0.99980582524271844</v>
      </c>
      <c r="AM153" s="32"/>
    </row>
    <row r="154" spans="1:41" s="60" customFormat="1" ht="30.45" customHeight="1" x14ac:dyDescent="0.25">
      <c r="A154" s="54" t="s">
        <v>249</v>
      </c>
      <c r="B154" s="148" t="s">
        <v>289</v>
      </c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9"/>
      <c r="O154" s="61"/>
      <c r="P154" s="61"/>
      <c r="Q154" s="61"/>
      <c r="R154" s="61"/>
      <c r="S154" s="61"/>
      <c r="T154" s="50"/>
      <c r="U154" s="50"/>
      <c r="V154" s="50"/>
      <c r="W154" s="50"/>
      <c r="X154" s="59"/>
      <c r="Y154" s="61"/>
      <c r="Z154" s="61"/>
      <c r="AA154" s="61"/>
      <c r="AB154" s="50"/>
      <c r="AC154" s="50"/>
      <c r="AD154" s="50"/>
      <c r="AE154" s="50"/>
      <c r="AF154" s="50"/>
      <c r="AG154" s="50"/>
      <c r="AH154" s="50"/>
      <c r="AI154" s="81">
        <v>51500</v>
      </c>
      <c r="AJ154" s="81">
        <v>51490</v>
      </c>
      <c r="AK154" s="50"/>
      <c r="AL154" s="85">
        <f t="shared" si="28"/>
        <v>0.99980582524271844</v>
      </c>
      <c r="AM154" s="57"/>
    </row>
    <row r="155" spans="1:41" s="40" customFormat="1" ht="27.6" customHeight="1" x14ac:dyDescent="0.3">
      <c r="A155" s="30" t="s">
        <v>107</v>
      </c>
      <c r="B155" s="87" t="s">
        <v>42</v>
      </c>
      <c r="C155" s="88">
        <f>SUM(C156:C174)</f>
        <v>2531400</v>
      </c>
      <c r="D155" s="88">
        <f>SUM(D156:D174)</f>
        <v>0</v>
      </c>
      <c r="E155" s="88">
        <f>SUM(E156:E174)</f>
        <v>2531400</v>
      </c>
      <c r="F155" s="88">
        <f>SUM(F156:F174)</f>
        <v>0</v>
      </c>
      <c r="G155" s="88">
        <f>SUM(G156:G174)</f>
        <v>0</v>
      </c>
      <c r="H155" s="88"/>
      <c r="I155" s="88"/>
      <c r="J155" s="88"/>
      <c r="K155" s="88"/>
      <c r="L155" s="88"/>
      <c r="M155" s="88">
        <f t="shared" ref="M155:AH155" si="29">SUM(M156:M176)</f>
        <v>0</v>
      </c>
      <c r="N155" s="88">
        <f t="shared" si="29"/>
        <v>0</v>
      </c>
      <c r="O155" s="88">
        <f t="shared" si="29"/>
        <v>0</v>
      </c>
      <c r="P155" s="88">
        <f t="shared" si="29"/>
        <v>0</v>
      </c>
      <c r="Q155" s="88">
        <f t="shared" si="29"/>
        <v>0</v>
      </c>
      <c r="R155" s="88">
        <f t="shared" si="29"/>
        <v>0</v>
      </c>
      <c r="S155" s="88">
        <f t="shared" si="29"/>
        <v>0</v>
      </c>
      <c r="T155" s="88">
        <f t="shared" si="29"/>
        <v>3455356</v>
      </c>
      <c r="U155" s="88">
        <f t="shared" si="29"/>
        <v>1740</v>
      </c>
      <c r="V155" s="88">
        <f t="shared" si="29"/>
        <v>0</v>
      </c>
      <c r="W155" s="88">
        <f t="shared" si="29"/>
        <v>3453616</v>
      </c>
      <c r="X155" s="94">
        <f t="shared" si="29"/>
        <v>0</v>
      </c>
      <c r="Y155" s="95">
        <f t="shared" si="29"/>
        <v>0</v>
      </c>
      <c r="Z155" s="88">
        <f t="shared" si="29"/>
        <v>0</v>
      </c>
      <c r="AA155" s="88">
        <f t="shared" si="29"/>
        <v>0</v>
      </c>
      <c r="AB155" s="88">
        <f t="shared" si="29"/>
        <v>4549000</v>
      </c>
      <c r="AC155" s="88">
        <f t="shared" si="29"/>
        <v>0</v>
      </c>
      <c r="AD155" s="88">
        <f t="shared" si="29"/>
        <v>0</v>
      </c>
      <c r="AE155" s="88">
        <f t="shared" si="29"/>
        <v>4549000</v>
      </c>
      <c r="AF155" s="88">
        <f t="shared" si="29"/>
        <v>0</v>
      </c>
      <c r="AG155" s="88">
        <f t="shared" si="29"/>
        <v>0</v>
      </c>
      <c r="AH155" s="88">
        <f t="shared" si="29"/>
        <v>0</v>
      </c>
      <c r="AI155" s="89">
        <f>SUM(AI156:AI178)</f>
        <v>8146525</v>
      </c>
      <c r="AJ155" s="89">
        <f>SUM(AJ156:AJ178)</f>
        <v>8146517.4600000009</v>
      </c>
      <c r="AK155" s="88">
        <f>SUM(AK156:AK176)</f>
        <v>0</v>
      </c>
      <c r="AL155" s="90">
        <f t="shared" si="28"/>
        <v>0.99999907445199032</v>
      </c>
      <c r="AM155" s="31"/>
    </row>
    <row r="156" spans="1:41" s="60" customFormat="1" ht="15.75" customHeight="1" x14ac:dyDescent="0.25">
      <c r="A156" s="54" t="s">
        <v>163</v>
      </c>
      <c r="B156" s="55" t="s">
        <v>307</v>
      </c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9"/>
      <c r="O156" s="61"/>
      <c r="P156" s="61"/>
      <c r="Q156" s="61"/>
      <c r="R156" s="61"/>
      <c r="S156" s="61"/>
      <c r="T156" s="50">
        <v>283353</v>
      </c>
      <c r="U156" s="50"/>
      <c r="V156" s="50"/>
      <c r="W156" s="50">
        <v>283353</v>
      </c>
      <c r="X156" s="59"/>
      <c r="Y156" s="61"/>
      <c r="Z156" s="61"/>
      <c r="AA156" s="61"/>
      <c r="AB156" s="50">
        <v>249800</v>
      </c>
      <c r="AC156" s="50"/>
      <c r="AD156" s="50"/>
      <c r="AE156" s="50">
        <v>249800</v>
      </c>
      <c r="AF156" s="61"/>
      <c r="AG156" s="61"/>
      <c r="AH156" s="61"/>
      <c r="AI156" s="81">
        <v>233443</v>
      </c>
      <c r="AJ156" s="81">
        <v>233442.03</v>
      </c>
      <c r="AK156" s="50"/>
      <c r="AL156" s="85">
        <f t="shared" si="28"/>
        <v>0.99999584481008208</v>
      </c>
      <c r="AM156" s="57"/>
      <c r="AO156" s="151"/>
    </row>
    <row r="157" spans="1:41" s="60" customFormat="1" ht="15.6" x14ac:dyDescent="0.25">
      <c r="A157" s="54">
        <v>4010</v>
      </c>
      <c r="B157" s="62" t="s">
        <v>26</v>
      </c>
      <c r="C157" s="50">
        <v>35600</v>
      </c>
      <c r="D157" s="50"/>
      <c r="E157" s="50">
        <v>35600</v>
      </c>
      <c r="F157" s="50"/>
      <c r="G157" s="50"/>
      <c r="H157" s="50"/>
      <c r="I157" s="50"/>
      <c r="J157" s="50"/>
      <c r="K157" s="50"/>
      <c r="L157" s="50"/>
      <c r="M157" s="59"/>
      <c r="O157" s="61"/>
      <c r="P157" s="61"/>
      <c r="Q157" s="61"/>
      <c r="R157" s="61"/>
      <c r="S157" s="61"/>
      <c r="T157" s="50">
        <v>31209</v>
      </c>
      <c r="U157" s="50"/>
      <c r="V157" s="50"/>
      <c r="W157" s="50">
        <v>31209</v>
      </c>
      <c r="X157" s="59"/>
      <c r="Y157" s="61"/>
      <c r="Z157" s="61"/>
      <c r="AA157" s="61"/>
      <c r="AB157" s="50">
        <v>22600</v>
      </c>
      <c r="AC157" s="50"/>
      <c r="AD157" s="50"/>
      <c r="AE157" s="50">
        <v>22600</v>
      </c>
      <c r="AF157" s="61"/>
      <c r="AG157" s="61"/>
      <c r="AH157" s="61"/>
      <c r="AI157" s="81">
        <v>41747</v>
      </c>
      <c r="AJ157" s="81">
        <v>41746.86</v>
      </c>
      <c r="AK157" s="50"/>
      <c r="AL157" s="85">
        <f t="shared" ref="AL157:AL180" si="30">SUM(AJ157/AI157)</f>
        <v>0.99999664646561426</v>
      </c>
      <c r="AM157" s="57"/>
    </row>
    <row r="158" spans="1:41" s="60" customFormat="1" ht="34.5" customHeight="1" x14ac:dyDescent="0.25">
      <c r="A158" s="46" t="s">
        <v>115</v>
      </c>
      <c r="B158" s="63" t="s">
        <v>184</v>
      </c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51"/>
      <c r="N158" s="52"/>
      <c r="O158" s="53"/>
      <c r="P158" s="53"/>
      <c r="Q158" s="53"/>
      <c r="R158" s="53"/>
      <c r="S158" s="53"/>
      <c r="T158" s="48"/>
      <c r="U158" s="48"/>
      <c r="V158" s="48"/>
      <c r="W158" s="48"/>
      <c r="X158" s="51"/>
      <c r="Y158" s="53"/>
      <c r="Z158" s="53"/>
      <c r="AA158" s="53"/>
      <c r="AB158" s="50">
        <v>19700</v>
      </c>
      <c r="AC158" s="50"/>
      <c r="AD158" s="50"/>
      <c r="AE158" s="50">
        <v>19700</v>
      </c>
      <c r="AF158" s="61"/>
      <c r="AG158" s="61"/>
      <c r="AH158" s="61"/>
      <c r="AI158" s="81">
        <v>81327</v>
      </c>
      <c r="AJ158" s="81">
        <v>81326.45</v>
      </c>
      <c r="AK158" s="50"/>
      <c r="AL158" s="85">
        <f t="shared" si="30"/>
        <v>0.99999323717830479</v>
      </c>
      <c r="AM158" s="57"/>
    </row>
    <row r="159" spans="1:41" s="60" customFormat="1" ht="18.75" customHeight="1" x14ac:dyDescent="0.25">
      <c r="A159" s="54" t="s">
        <v>129</v>
      </c>
      <c r="B159" s="62" t="s">
        <v>4</v>
      </c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9"/>
      <c r="O159" s="61"/>
      <c r="P159" s="61"/>
      <c r="Q159" s="61"/>
      <c r="R159" s="61"/>
      <c r="S159" s="61"/>
      <c r="T159" s="50">
        <v>701</v>
      </c>
      <c r="U159" s="50"/>
      <c r="V159" s="50"/>
      <c r="W159" s="50">
        <v>701</v>
      </c>
      <c r="X159" s="59"/>
      <c r="Y159" s="61"/>
      <c r="Z159" s="61"/>
      <c r="AA159" s="61"/>
      <c r="AB159" s="50">
        <v>3300</v>
      </c>
      <c r="AC159" s="50"/>
      <c r="AD159" s="50"/>
      <c r="AE159" s="50">
        <v>3300</v>
      </c>
      <c r="AF159" s="61"/>
      <c r="AG159" s="61"/>
      <c r="AH159" s="61"/>
      <c r="AI159" s="81">
        <v>8626</v>
      </c>
      <c r="AJ159" s="81">
        <v>8625.68</v>
      </c>
      <c r="AK159" s="50"/>
      <c r="AL159" s="85">
        <f t="shared" si="30"/>
        <v>0.9999629028518433</v>
      </c>
      <c r="AM159" s="57"/>
    </row>
    <row r="160" spans="1:41" s="60" customFormat="1" ht="15.6" x14ac:dyDescent="0.25">
      <c r="A160" s="54">
        <v>4050</v>
      </c>
      <c r="B160" s="62" t="s">
        <v>49</v>
      </c>
      <c r="C160" s="50">
        <v>1758358</v>
      </c>
      <c r="D160" s="50"/>
      <c r="E160" s="50">
        <v>1758358</v>
      </c>
      <c r="F160" s="50"/>
      <c r="G160" s="50"/>
      <c r="H160" s="50"/>
      <c r="I160" s="50"/>
      <c r="J160" s="50"/>
      <c r="K160" s="50"/>
      <c r="L160" s="50"/>
      <c r="M160" s="59"/>
      <c r="O160" s="61"/>
      <c r="P160" s="61"/>
      <c r="Q160" s="61"/>
      <c r="R160" s="61"/>
      <c r="S160" s="61"/>
      <c r="T160" s="50">
        <v>2271139</v>
      </c>
      <c r="U160" s="50"/>
      <c r="V160" s="50"/>
      <c r="W160" s="50">
        <v>2271139</v>
      </c>
      <c r="X160" s="59"/>
      <c r="Y160" s="61"/>
      <c r="Z160" s="61"/>
      <c r="AA160" s="61"/>
      <c r="AB160" s="50">
        <v>3231700</v>
      </c>
      <c r="AC160" s="50"/>
      <c r="AD160" s="50"/>
      <c r="AE160" s="50">
        <v>3231700</v>
      </c>
      <c r="AF160" s="61"/>
      <c r="AG160" s="61"/>
      <c r="AH160" s="61"/>
      <c r="AI160" s="81">
        <v>5495377</v>
      </c>
      <c r="AJ160" s="81">
        <v>5495376.8899999997</v>
      </c>
      <c r="AK160" s="50"/>
      <c r="AL160" s="85">
        <f t="shared" si="30"/>
        <v>0.99999997998317491</v>
      </c>
      <c r="AM160" s="57"/>
    </row>
    <row r="161" spans="1:39" s="60" customFormat="1" ht="15.75" customHeight="1" x14ac:dyDescent="0.25">
      <c r="A161" s="54">
        <v>4060</v>
      </c>
      <c r="B161" s="62" t="s">
        <v>18</v>
      </c>
      <c r="C161" s="50">
        <v>54120</v>
      </c>
      <c r="D161" s="50"/>
      <c r="E161" s="50">
        <v>54120</v>
      </c>
      <c r="F161" s="50"/>
      <c r="G161" s="50"/>
      <c r="H161" s="50"/>
      <c r="I161" s="50"/>
      <c r="J161" s="50"/>
      <c r="K161" s="50"/>
      <c r="L161" s="50"/>
      <c r="M161" s="59"/>
      <c r="O161" s="61"/>
      <c r="P161" s="61"/>
      <c r="Q161" s="61"/>
      <c r="R161" s="61"/>
      <c r="S161" s="61"/>
      <c r="T161" s="50">
        <v>204303</v>
      </c>
      <c r="U161" s="50"/>
      <c r="V161" s="50"/>
      <c r="W161" s="50">
        <v>204303</v>
      </c>
      <c r="X161" s="59"/>
      <c r="Y161" s="61"/>
      <c r="Z161" s="61"/>
      <c r="AA161" s="61"/>
      <c r="AB161" s="50">
        <v>196600</v>
      </c>
      <c r="AC161" s="50"/>
      <c r="AD161" s="50"/>
      <c r="AE161" s="50">
        <v>196600</v>
      </c>
      <c r="AF161" s="61"/>
      <c r="AG161" s="61"/>
      <c r="AH161" s="61"/>
      <c r="AI161" s="81">
        <v>374371</v>
      </c>
      <c r="AJ161" s="81">
        <v>374371</v>
      </c>
      <c r="AK161" s="50"/>
      <c r="AL161" s="85">
        <f t="shared" si="30"/>
        <v>1</v>
      </c>
      <c r="AM161" s="57"/>
    </row>
    <row r="162" spans="1:39" s="60" customFormat="1" ht="15.6" x14ac:dyDescent="0.25">
      <c r="A162" s="54">
        <v>4070</v>
      </c>
      <c r="B162" s="62" t="s">
        <v>50</v>
      </c>
      <c r="C162" s="50">
        <v>165767</v>
      </c>
      <c r="D162" s="50"/>
      <c r="E162" s="50">
        <v>165767</v>
      </c>
      <c r="F162" s="50"/>
      <c r="G162" s="50"/>
      <c r="H162" s="50"/>
      <c r="I162" s="50"/>
      <c r="J162" s="50"/>
      <c r="K162" s="50"/>
      <c r="L162" s="50"/>
      <c r="M162" s="59"/>
      <c r="O162" s="61"/>
      <c r="P162" s="61"/>
      <c r="Q162" s="61"/>
      <c r="R162" s="61"/>
      <c r="S162" s="61"/>
      <c r="T162" s="50">
        <v>191766</v>
      </c>
      <c r="U162" s="50"/>
      <c r="V162" s="50"/>
      <c r="W162" s="50">
        <v>191766</v>
      </c>
      <c r="X162" s="59"/>
      <c r="Y162" s="61"/>
      <c r="Z162" s="61"/>
      <c r="AA162" s="61"/>
      <c r="AB162" s="50">
        <v>269200</v>
      </c>
      <c r="AC162" s="50"/>
      <c r="AD162" s="50"/>
      <c r="AE162" s="50">
        <v>269200</v>
      </c>
      <c r="AF162" s="61"/>
      <c r="AG162" s="61"/>
      <c r="AH162" s="61"/>
      <c r="AI162" s="81">
        <v>419641</v>
      </c>
      <c r="AJ162" s="81">
        <v>419640.16</v>
      </c>
      <c r="AK162" s="50"/>
      <c r="AL162" s="85">
        <f t="shared" si="30"/>
        <v>0.99999799828901359</v>
      </c>
      <c r="AM162" s="57"/>
    </row>
    <row r="163" spans="1:39" s="60" customFormat="1" ht="15.6" x14ac:dyDescent="0.25">
      <c r="A163" s="54">
        <v>4110</v>
      </c>
      <c r="B163" s="62" t="s">
        <v>31</v>
      </c>
      <c r="C163" s="50">
        <v>32245</v>
      </c>
      <c r="D163" s="50"/>
      <c r="E163" s="50">
        <v>32245</v>
      </c>
      <c r="F163" s="50"/>
      <c r="G163" s="50"/>
      <c r="H163" s="50"/>
      <c r="I163" s="50"/>
      <c r="J163" s="50"/>
      <c r="K163" s="50"/>
      <c r="L163" s="50"/>
      <c r="M163" s="59"/>
      <c r="O163" s="61"/>
      <c r="P163" s="61"/>
      <c r="Q163" s="61"/>
      <c r="R163" s="61"/>
      <c r="S163" s="61"/>
      <c r="T163" s="50">
        <v>5512</v>
      </c>
      <c r="U163" s="50"/>
      <c r="V163" s="50"/>
      <c r="W163" s="50">
        <v>5512</v>
      </c>
      <c r="X163" s="59"/>
      <c r="Y163" s="61"/>
      <c r="Z163" s="61"/>
      <c r="AA163" s="61"/>
      <c r="AB163" s="50">
        <v>6300</v>
      </c>
      <c r="AC163" s="50"/>
      <c r="AD163" s="50"/>
      <c r="AE163" s="50">
        <v>6300</v>
      </c>
      <c r="AF163" s="61"/>
      <c r="AG163" s="61"/>
      <c r="AH163" s="61"/>
      <c r="AI163" s="81">
        <v>22180</v>
      </c>
      <c r="AJ163" s="81">
        <v>22179.89</v>
      </c>
      <c r="AK163" s="50"/>
      <c r="AL163" s="85">
        <f t="shared" si="30"/>
        <v>0.99999504057709643</v>
      </c>
      <c r="AM163" s="57"/>
    </row>
    <row r="164" spans="1:39" s="60" customFormat="1" ht="15.6" x14ac:dyDescent="0.25">
      <c r="A164" s="54">
        <v>4120</v>
      </c>
      <c r="B164" s="55" t="s">
        <v>8</v>
      </c>
      <c r="C164" s="50">
        <v>4590</v>
      </c>
      <c r="D164" s="50"/>
      <c r="E164" s="50">
        <v>4590</v>
      </c>
      <c r="F164" s="50"/>
      <c r="G164" s="50"/>
      <c r="H164" s="50"/>
      <c r="I164" s="50"/>
      <c r="J164" s="50"/>
      <c r="K164" s="50"/>
      <c r="L164" s="50"/>
      <c r="M164" s="59"/>
      <c r="O164" s="61"/>
      <c r="P164" s="61"/>
      <c r="Q164" s="61"/>
      <c r="R164" s="61"/>
      <c r="S164" s="61"/>
      <c r="T164" s="50">
        <v>534</v>
      </c>
      <c r="U164" s="50"/>
      <c r="V164" s="50"/>
      <c r="W164" s="50">
        <v>534</v>
      </c>
      <c r="X164" s="59"/>
      <c r="Y164" s="61"/>
      <c r="Z164" s="61"/>
      <c r="AA164" s="61"/>
      <c r="AB164" s="50">
        <v>1000</v>
      </c>
      <c r="AC164" s="50"/>
      <c r="AD164" s="50"/>
      <c r="AE164" s="50">
        <v>1000</v>
      </c>
      <c r="AF164" s="61"/>
      <c r="AG164" s="61"/>
      <c r="AH164" s="61"/>
      <c r="AI164" s="81">
        <v>2537</v>
      </c>
      <c r="AJ164" s="81">
        <v>2536.2399999999998</v>
      </c>
      <c r="AK164" s="50"/>
      <c r="AL164" s="85">
        <f t="shared" si="30"/>
        <v>0.99970043358297189</v>
      </c>
      <c r="AM164" s="57"/>
    </row>
    <row r="165" spans="1:39" s="60" customFormat="1" ht="31.2" x14ac:dyDescent="0.25">
      <c r="A165" s="54" t="s">
        <v>164</v>
      </c>
      <c r="B165" s="55" t="s">
        <v>166</v>
      </c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9"/>
      <c r="O165" s="61"/>
      <c r="P165" s="61"/>
      <c r="Q165" s="61"/>
      <c r="R165" s="61"/>
      <c r="S165" s="61"/>
      <c r="T165" s="50">
        <v>186330</v>
      </c>
      <c r="U165" s="50"/>
      <c r="V165" s="50"/>
      <c r="W165" s="50">
        <v>186330</v>
      </c>
      <c r="X165" s="59"/>
      <c r="Y165" s="61"/>
      <c r="Z165" s="61"/>
      <c r="AA165" s="61"/>
      <c r="AB165" s="50">
        <v>144000</v>
      </c>
      <c r="AC165" s="50"/>
      <c r="AD165" s="50"/>
      <c r="AE165" s="50">
        <v>144000</v>
      </c>
      <c r="AF165" s="61"/>
      <c r="AG165" s="61"/>
      <c r="AH165" s="61"/>
      <c r="AI165" s="81">
        <v>763384</v>
      </c>
      <c r="AJ165" s="81">
        <v>763383.83</v>
      </c>
      <c r="AK165" s="50"/>
      <c r="AL165" s="85">
        <f t="shared" si="30"/>
        <v>0.99999977730735767</v>
      </c>
      <c r="AM165" s="57"/>
    </row>
    <row r="166" spans="1:39" s="60" customFormat="1" ht="15.6" x14ac:dyDescent="0.25">
      <c r="A166" s="54">
        <v>4210</v>
      </c>
      <c r="B166" s="148" t="s">
        <v>83</v>
      </c>
      <c r="C166" s="50">
        <v>253100</v>
      </c>
      <c r="D166" s="50"/>
      <c r="E166" s="50">
        <v>253100</v>
      </c>
      <c r="F166" s="50"/>
      <c r="G166" s="50"/>
      <c r="H166" s="50"/>
      <c r="I166" s="50"/>
      <c r="J166" s="50"/>
      <c r="K166" s="50"/>
      <c r="L166" s="50"/>
      <c r="M166" s="59"/>
      <c r="O166" s="61"/>
      <c r="P166" s="61"/>
      <c r="Q166" s="61"/>
      <c r="R166" s="61"/>
      <c r="S166" s="61"/>
      <c r="T166" s="50">
        <v>108152</v>
      </c>
      <c r="U166" s="50">
        <v>1740</v>
      </c>
      <c r="V166" s="50"/>
      <c r="W166" s="50">
        <v>106412</v>
      </c>
      <c r="X166" s="59"/>
      <c r="Y166" s="61"/>
      <c r="Z166" s="61"/>
      <c r="AA166" s="61"/>
      <c r="AB166" s="50">
        <v>190900</v>
      </c>
      <c r="AC166" s="50"/>
      <c r="AD166" s="50"/>
      <c r="AE166" s="50">
        <v>190900</v>
      </c>
      <c r="AF166" s="61"/>
      <c r="AG166" s="61"/>
      <c r="AH166" s="61"/>
      <c r="AI166" s="81">
        <v>320943</v>
      </c>
      <c r="AJ166" s="81">
        <v>320942.99</v>
      </c>
      <c r="AK166" s="50"/>
      <c r="AL166" s="85">
        <f t="shared" si="30"/>
        <v>0.99999996884181919</v>
      </c>
      <c r="AM166" s="57"/>
    </row>
    <row r="167" spans="1:39" s="60" customFormat="1" ht="15.6" x14ac:dyDescent="0.25">
      <c r="A167" s="54">
        <v>4220</v>
      </c>
      <c r="B167" s="55" t="s">
        <v>75</v>
      </c>
      <c r="C167" s="50">
        <v>3500</v>
      </c>
      <c r="D167" s="50"/>
      <c r="E167" s="50">
        <v>3500</v>
      </c>
      <c r="F167" s="50"/>
      <c r="G167" s="50"/>
      <c r="H167" s="50"/>
      <c r="I167" s="50"/>
      <c r="J167" s="50"/>
      <c r="K167" s="50"/>
      <c r="L167" s="50"/>
      <c r="M167" s="59"/>
      <c r="O167" s="61"/>
      <c r="P167" s="61"/>
      <c r="Q167" s="61"/>
      <c r="R167" s="61"/>
      <c r="S167" s="61"/>
      <c r="T167" s="50">
        <v>1910</v>
      </c>
      <c r="U167" s="50"/>
      <c r="V167" s="50"/>
      <c r="W167" s="50">
        <v>1910</v>
      </c>
      <c r="X167" s="59"/>
      <c r="Y167" s="61"/>
      <c r="Z167" s="61"/>
      <c r="AA167" s="61"/>
      <c r="AB167" s="50">
        <v>2000</v>
      </c>
      <c r="AC167" s="50"/>
      <c r="AD167" s="50"/>
      <c r="AE167" s="50">
        <v>2000</v>
      </c>
      <c r="AF167" s="61"/>
      <c r="AG167" s="61"/>
      <c r="AH167" s="61"/>
      <c r="AI167" s="81">
        <v>3895</v>
      </c>
      <c r="AJ167" s="81">
        <v>3894.67</v>
      </c>
      <c r="AK167" s="50"/>
      <c r="AL167" s="85">
        <f t="shared" si="30"/>
        <v>0.99991527599486518</v>
      </c>
      <c r="AM167" s="57"/>
    </row>
    <row r="168" spans="1:39" s="60" customFormat="1" ht="15.6" x14ac:dyDescent="0.25">
      <c r="A168" s="54">
        <v>4260</v>
      </c>
      <c r="B168" s="55" t="s">
        <v>6</v>
      </c>
      <c r="C168" s="50">
        <v>39900</v>
      </c>
      <c r="D168" s="50"/>
      <c r="E168" s="50">
        <v>39900</v>
      </c>
      <c r="F168" s="50"/>
      <c r="G168" s="50"/>
      <c r="H168" s="50"/>
      <c r="I168" s="50"/>
      <c r="J168" s="50"/>
      <c r="K168" s="50"/>
      <c r="L168" s="50"/>
      <c r="M168" s="59"/>
      <c r="O168" s="61"/>
      <c r="P168" s="61"/>
      <c r="Q168" s="61"/>
      <c r="R168" s="61"/>
      <c r="S168" s="61"/>
      <c r="T168" s="50">
        <v>33300</v>
      </c>
      <c r="U168" s="50"/>
      <c r="V168" s="50"/>
      <c r="W168" s="50">
        <v>33300</v>
      </c>
      <c r="X168" s="59"/>
      <c r="Y168" s="61"/>
      <c r="Z168" s="61"/>
      <c r="AA168" s="61"/>
      <c r="AB168" s="50">
        <v>76000</v>
      </c>
      <c r="AC168" s="50"/>
      <c r="AD168" s="50"/>
      <c r="AE168" s="50">
        <v>76000</v>
      </c>
      <c r="AF168" s="61"/>
      <c r="AG168" s="61"/>
      <c r="AH168" s="61"/>
      <c r="AI168" s="81">
        <v>70709</v>
      </c>
      <c r="AJ168" s="81">
        <v>70708.27</v>
      </c>
      <c r="AK168" s="50"/>
      <c r="AL168" s="85">
        <f t="shared" si="30"/>
        <v>0.99998967599598365</v>
      </c>
      <c r="AM168" s="57"/>
    </row>
    <row r="169" spans="1:39" s="60" customFormat="1" ht="15.6" x14ac:dyDescent="0.25">
      <c r="A169" s="54">
        <v>4270</v>
      </c>
      <c r="B169" s="55" t="s">
        <v>29</v>
      </c>
      <c r="C169" s="50">
        <v>138500</v>
      </c>
      <c r="D169" s="50"/>
      <c r="E169" s="50">
        <v>138500</v>
      </c>
      <c r="F169" s="50"/>
      <c r="G169" s="50"/>
      <c r="H169" s="50"/>
      <c r="I169" s="50"/>
      <c r="J169" s="50"/>
      <c r="K169" s="50"/>
      <c r="L169" s="50"/>
      <c r="M169" s="59"/>
      <c r="O169" s="61"/>
      <c r="P169" s="61"/>
      <c r="Q169" s="61"/>
      <c r="R169" s="61"/>
      <c r="S169" s="61"/>
      <c r="T169" s="50">
        <v>28000</v>
      </c>
      <c r="U169" s="50"/>
      <c r="V169" s="50"/>
      <c r="W169" s="50">
        <v>28000</v>
      </c>
      <c r="X169" s="59"/>
      <c r="Y169" s="61"/>
      <c r="Z169" s="61"/>
      <c r="AA169" s="61"/>
      <c r="AB169" s="50">
        <v>36000</v>
      </c>
      <c r="AC169" s="50"/>
      <c r="AD169" s="50"/>
      <c r="AE169" s="50">
        <v>36000</v>
      </c>
      <c r="AF169" s="61"/>
      <c r="AG169" s="61"/>
      <c r="AH169" s="61"/>
      <c r="AI169" s="81">
        <v>48313</v>
      </c>
      <c r="AJ169" s="81">
        <v>48312.69</v>
      </c>
      <c r="AK169" s="50"/>
      <c r="AL169" s="85">
        <f t="shared" si="30"/>
        <v>0.99999358350754464</v>
      </c>
      <c r="AM169" s="57"/>
    </row>
    <row r="170" spans="1:39" s="60" customFormat="1" ht="15.6" x14ac:dyDescent="0.25">
      <c r="A170" s="54" t="s">
        <v>144</v>
      </c>
      <c r="B170" s="55" t="s">
        <v>145</v>
      </c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9"/>
      <c r="O170" s="61"/>
      <c r="P170" s="61"/>
      <c r="Q170" s="61"/>
      <c r="R170" s="61"/>
      <c r="S170" s="61"/>
      <c r="T170" s="50">
        <v>28000</v>
      </c>
      <c r="U170" s="50"/>
      <c r="V170" s="50"/>
      <c r="W170" s="50">
        <v>28000</v>
      </c>
      <c r="X170" s="59"/>
      <c r="Y170" s="61"/>
      <c r="Z170" s="61"/>
      <c r="AA170" s="61"/>
      <c r="AB170" s="50">
        <v>23153</v>
      </c>
      <c r="AC170" s="50"/>
      <c r="AD170" s="50"/>
      <c r="AE170" s="50">
        <v>23153</v>
      </c>
      <c r="AF170" s="61"/>
      <c r="AG170" s="61"/>
      <c r="AH170" s="61"/>
      <c r="AI170" s="81">
        <v>10729</v>
      </c>
      <c r="AJ170" s="81">
        <v>10728.9</v>
      </c>
      <c r="AK170" s="50"/>
      <c r="AL170" s="85">
        <f t="shared" si="30"/>
        <v>0.99999067946686548</v>
      </c>
      <c r="AM170" s="57"/>
    </row>
    <row r="171" spans="1:39" s="60" customFormat="1" ht="15.6" x14ac:dyDescent="0.25">
      <c r="A171" s="54">
        <v>4300</v>
      </c>
      <c r="B171" s="55" t="s">
        <v>28</v>
      </c>
      <c r="C171" s="50">
        <v>33500</v>
      </c>
      <c r="D171" s="50"/>
      <c r="E171" s="50">
        <v>33500</v>
      </c>
      <c r="F171" s="50"/>
      <c r="G171" s="50"/>
      <c r="H171" s="50"/>
      <c r="I171" s="50"/>
      <c r="J171" s="50"/>
      <c r="K171" s="50"/>
      <c r="L171" s="50"/>
      <c r="M171" s="59"/>
      <c r="O171" s="61"/>
      <c r="P171" s="61"/>
      <c r="Q171" s="61"/>
      <c r="R171" s="61"/>
      <c r="S171" s="61"/>
      <c r="T171" s="50">
        <v>56100</v>
      </c>
      <c r="U171" s="50"/>
      <c r="V171" s="50"/>
      <c r="W171" s="50">
        <v>56100</v>
      </c>
      <c r="X171" s="59"/>
      <c r="Y171" s="61"/>
      <c r="Z171" s="61"/>
      <c r="AA171" s="61"/>
      <c r="AB171" s="50">
        <v>43700</v>
      </c>
      <c r="AC171" s="50"/>
      <c r="AD171" s="50"/>
      <c r="AE171" s="50">
        <v>43700</v>
      </c>
      <c r="AF171" s="61"/>
      <c r="AG171" s="61"/>
      <c r="AH171" s="61"/>
      <c r="AI171" s="81">
        <v>58006</v>
      </c>
      <c r="AJ171" s="81">
        <v>58005.5</v>
      </c>
      <c r="AK171" s="50"/>
      <c r="AL171" s="85">
        <f t="shared" si="30"/>
        <v>0.99999138020204803</v>
      </c>
      <c r="AM171" s="57"/>
    </row>
    <row r="172" spans="1:39" s="60" customFormat="1" ht="15.6" x14ac:dyDescent="0.25">
      <c r="A172" s="54" t="s">
        <v>178</v>
      </c>
      <c r="B172" s="55" t="s">
        <v>277</v>
      </c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9"/>
      <c r="O172" s="61"/>
      <c r="P172" s="61"/>
      <c r="Q172" s="61"/>
      <c r="R172" s="61"/>
      <c r="S172" s="61"/>
      <c r="T172" s="50"/>
      <c r="U172" s="50"/>
      <c r="V172" s="50"/>
      <c r="W172" s="50"/>
      <c r="X172" s="59"/>
      <c r="Y172" s="61"/>
      <c r="Z172" s="61"/>
      <c r="AA172" s="61"/>
      <c r="AB172" s="50">
        <v>9000</v>
      </c>
      <c r="AC172" s="50"/>
      <c r="AD172" s="50"/>
      <c r="AE172" s="50">
        <v>9000</v>
      </c>
      <c r="AF172" s="61"/>
      <c r="AG172" s="61"/>
      <c r="AH172" s="61"/>
      <c r="AI172" s="81">
        <v>13853</v>
      </c>
      <c r="AJ172" s="81">
        <v>13852.75</v>
      </c>
      <c r="AK172" s="50"/>
      <c r="AL172" s="85">
        <f t="shared" si="30"/>
        <v>0.99998195336750162</v>
      </c>
      <c r="AM172" s="57"/>
    </row>
    <row r="173" spans="1:39" s="60" customFormat="1" ht="15.6" x14ac:dyDescent="0.25">
      <c r="A173" s="54">
        <v>4410</v>
      </c>
      <c r="B173" s="148" t="s">
        <v>5</v>
      </c>
      <c r="C173" s="50">
        <v>11100</v>
      </c>
      <c r="D173" s="50"/>
      <c r="E173" s="50">
        <v>11100</v>
      </c>
      <c r="F173" s="50"/>
      <c r="G173" s="50"/>
      <c r="H173" s="50"/>
      <c r="I173" s="50"/>
      <c r="J173" s="50"/>
      <c r="K173" s="50"/>
      <c r="L173" s="50"/>
      <c r="M173" s="59"/>
      <c r="O173" s="61"/>
      <c r="P173" s="61"/>
      <c r="Q173" s="61"/>
      <c r="R173" s="61"/>
      <c r="S173" s="61"/>
      <c r="T173" s="50">
        <v>23000</v>
      </c>
      <c r="U173" s="50"/>
      <c r="V173" s="50"/>
      <c r="W173" s="50">
        <v>23000</v>
      </c>
      <c r="X173" s="59"/>
      <c r="Y173" s="61"/>
      <c r="Z173" s="61"/>
      <c r="AA173" s="61"/>
      <c r="AB173" s="50">
        <v>22000</v>
      </c>
      <c r="AC173" s="50"/>
      <c r="AD173" s="50"/>
      <c r="AE173" s="50">
        <v>22000</v>
      </c>
      <c r="AF173" s="61"/>
      <c r="AG173" s="61"/>
      <c r="AH173" s="61"/>
      <c r="AI173" s="81">
        <v>5498</v>
      </c>
      <c r="AJ173" s="81">
        <v>5498</v>
      </c>
      <c r="AK173" s="50"/>
      <c r="AL173" s="85">
        <f t="shared" si="30"/>
        <v>1</v>
      </c>
      <c r="AM173" s="57"/>
    </row>
    <row r="174" spans="1:39" s="60" customFormat="1" ht="15.6" x14ac:dyDescent="0.25">
      <c r="A174" s="54">
        <v>4440</v>
      </c>
      <c r="B174" s="55" t="s">
        <v>30</v>
      </c>
      <c r="C174" s="50">
        <v>1120</v>
      </c>
      <c r="D174" s="50"/>
      <c r="E174" s="50">
        <v>1120</v>
      </c>
      <c r="F174" s="50"/>
      <c r="G174" s="50"/>
      <c r="H174" s="50"/>
      <c r="I174" s="50"/>
      <c r="J174" s="50"/>
      <c r="K174" s="50"/>
      <c r="L174" s="50"/>
      <c r="M174" s="59"/>
      <c r="O174" s="61"/>
      <c r="P174" s="61"/>
      <c r="Q174" s="61"/>
      <c r="R174" s="61"/>
      <c r="S174" s="61"/>
      <c r="T174" s="50">
        <v>2000</v>
      </c>
      <c r="U174" s="50"/>
      <c r="V174" s="50"/>
      <c r="W174" s="50">
        <v>2000</v>
      </c>
      <c r="X174" s="59"/>
      <c r="Y174" s="61"/>
      <c r="Z174" s="61"/>
      <c r="AA174" s="61"/>
      <c r="AB174" s="50">
        <v>2000</v>
      </c>
      <c r="AC174" s="50"/>
      <c r="AD174" s="50"/>
      <c r="AE174" s="50">
        <v>2000</v>
      </c>
      <c r="AF174" s="61"/>
      <c r="AG174" s="61"/>
      <c r="AH174" s="61"/>
      <c r="AI174" s="81">
        <v>4910</v>
      </c>
      <c r="AJ174" s="81">
        <v>4909.16</v>
      </c>
      <c r="AK174" s="50"/>
      <c r="AL174" s="85">
        <f t="shared" si="30"/>
        <v>0.99982892057026473</v>
      </c>
      <c r="AM174" s="57"/>
    </row>
    <row r="175" spans="1:39" s="60" customFormat="1" ht="15.6" x14ac:dyDescent="0.25">
      <c r="A175" s="54">
        <v>4500</v>
      </c>
      <c r="B175" s="55" t="s">
        <v>96</v>
      </c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9"/>
      <c r="O175" s="61"/>
      <c r="P175" s="61"/>
      <c r="Q175" s="61"/>
      <c r="R175" s="61"/>
      <c r="S175" s="61"/>
      <c r="T175" s="50"/>
      <c r="U175" s="50"/>
      <c r="V175" s="50"/>
      <c r="W175" s="50"/>
      <c r="X175" s="59"/>
      <c r="Y175" s="61"/>
      <c r="Z175" s="61"/>
      <c r="AA175" s="61"/>
      <c r="AB175" s="50"/>
      <c r="AC175" s="50"/>
      <c r="AD175" s="50"/>
      <c r="AE175" s="50"/>
      <c r="AF175" s="61"/>
      <c r="AG175" s="61"/>
      <c r="AH175" s="61"/>
      <c r="AI175" s="81">
        <v>1382</v>
      </c>
      <c r="AJ175" s="81">
        <v>1382</v>
      </c>
      <c r="AK175" s="50"/>
      <c r="AL175" s="85">
        <f t="shared" si="30"/>
        <v>1</v>
      </c>
      <c r="AM175" s="57"/>
    </row>
    <row r="176" spans="1:39" s="60" customFormat="1" ht="15.6" x14ac:dyDescent="0.25">
      <c r="A176" s="54" t="s">
        <v>165</v>
      </c>
      <c r="B176" s="55" t="s">
        <v>167</v>
      </c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9"/>
      <c r="O176" s="61"/>
      <c r="P176" s="61"/>
      <c r="Q176" s="61"/>
      <c r="R176" s="61"/>
      <c r="S176" s="61"/>
      <c r="T176" s="50">
        <v>47</v>
      </c>
      <c r="U176" s="50"/>
      <c r="V176" s="50"/>
      <c r="W176" s="50">
        <v>47</v>
      </c>
      <c r="X176" s="59"/>
      <c r="Y176" s="61"/>
      <c r="Z176" s="61"/>
      <c r="AA176" s="61"/>
      <c r="AB176" s="50">
        <v>47</v>
      </c>
      <c r="AC176" s="50"/>
      <c r="AD176" s="50"/>
      <c r="AE176" s="50">
        <v>47</v>
      </c>
      <c r="AF176" s="61"/>
      <c r="AG176" s="61"/>
      <c r="AH176" s="61"/>
      <c r="AI176" s="81">
        <v>754</v>
      </c>
      <c r="AJ176" s="81">
        <v>753.5</v>
      </c>
      <c r="AK176" s="50"/>
      <c r="AL176" s="85">
        <f t="shared" si="30"/>
        <v>0.99933687002652516</v>
      </c>
      <c r="AM176" s="57"/>
    </row>
    <row r="177" spans="1:39" s="60" customFormat="1" ht="15.6" x14ac:dyDescent="0.25">
      <c r="A177" s="54" t="s">
        <v>124</v>
      </c>
      <c r="B177" s="55" t="s">
        <v>93</v>
      </c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9"/>
      <c r="O177" s="61"/>
      <c r="P177" s="61"/>
      <c r="Q177" s="61"/>
      <c r="R177" s="61"/>
      <c r="S177" s="61"/>
      <c r="T177" s="50"/>
      <c r="U177" s="50"/>
      <c r="V177" s="50"/>
      <c r="W177" s="50"/>
      <c r="X177" s="59"/>
      <c r="Y177" s="61"/>
      <c r="Z177" s="61"/>
      <c r="AA177" s="61"/>
      <c r="AB177" s="50"/>
      <c r="AC177" s="50"/>
      <c r="AD177" s="50"/>
      <c r="AE177" s="50"/>
      <c r="AF177" s="61"/>
      <c r="AG177" s="61"/>
      <c r="AH177" s="61"/>
      <c r="AI177" s="81">
        <v>134900</v>
      </c>
      <c r="AJ177" s="81">
        <v>134900</v>
      </c>
      <c r="AK177" s="50"/>
      <c r="AL177" s="85">
        <f t="shared" si="30"/>
        <v>1</v>
      </c>
      <c r="AM177" s="57"/>
    </row>
    <row r="178" spans="1:39" s="60" customFormat="1" ht="31.2" x14ac:dyDescent="0.25">
      <c r="A178" s="54" t="s">
        <v>249</v>
      </c>
      <c r="B178" s="148" t="s">
        <v>289</v>
      </c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9"/>
      <c r="O178" s="61"/>
      <c r="P178" s="61"/>
      <c r="Q178" s="61"/>
      <c r="R178" s="61"/>
      <c r="S178" s="61"/>
      <c r="T178" s="50"/>
      <c r="U178" s="50"/>
      <c r="V178" s="50"/>
      <c r="W178" s="50"/>
      <c r="X178" s="59"/>
      <c r="Y178" s="61"/>
      <c r="Z178" s="61"/>
      <c r="AA178" s="61"/>
      <c r="AB178" s="50"/>
      <c r="AC178" s="50"/>
      <c r="AD178" s="50"/>
      <c r="AE178" s="50"/>
      <c r="AF178" s="61"/>
      <c r="AG178" s="61"/>
      <c r="AH178" s="61"/>
      <c r="AI178" s="81">
        <v>30000</v>
      </c>
      <c r="AJ178" s="81">
        <v>30000</v>
      </c>
      <c r="AK178" s="50"/>
      <c r="AL178" s="85">
        <f t="shared" si="30"/>
        <v>1</v>
      </c>
      <c r="AM178" s="57"/>
    </row>
    <row r="179" spans="1:39" s="41" customFormat="1" ht="19.5" customHeight="1" x14ac:dyDescent="0.3">
      <c r="A179" s="30" t="s">
        <v>319</v>
      </c>
      <c r="B179" s="182" t="s">
        <v>320</v>
      </c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93"/>
      <c r="N179" s="97"/>
      <c r="O179" s="93"/>
      <c r="P179" s="93"/>
      <c r="Q179" s="93"/>
      <c r="R179" s="93"/>
      <c r="S179" s="93"/>
      <c r="T179" s="88"/>
      <c r="U179" s="88"/>
      <c r="V179" s="88"/>
      <c r="W179" s="88"/>
      <c r="X179" s="93"/>
      <c r="Y179" s="93"/>
      <c r="Z179" s="93"/>
      <c r="AA179" s="93"/>
      <c r="AB179" s="88">
        <f t="shared" ref="AB179:AH179" si="31">SUM(AB180:AB182)</f>
        <v>15000</v>
      </c>
      <c r="AC179" s="88">
        <f t="shared" si="31"/>
        <v>15000</v>
      </c>
      <c r="AD179" s="88">
        <f t="shared" si="31"/>
        <v>0</v>
      </c>
      <c r="AE179" s="88">
        <f t="shared" si="31"/>
        <v>0</v>
      </c>
      <c r="AF179" s="88">
        <f t="shared" si="31"/>
        <v>0</v>
      </c>
      <c r="AG179" s="88">
        <f t="shared" si="31"/>
        <v>0</v>
      </c>
      <c r="AH179" s="88">
        <f t="shared" si="31"/>
        <v>1700</v>
      </c>
      <c r="AI179" s="89">
        <f>SUM(AI180)</f>
        <v>22000</v>
      </c>
      <c r="AJ179" s="89">
        <f>SUM(AJ180)</f>
        <v>22000</v>
      </c>
      <c r="AK179" s="88">
        <f>SUM(AK180:AK182)</f>
        <v>0</v>
      </c>
      <c r="AL179" s="90">
        <f t="shared" si="30"/>
        <v>1</v>
      </c>
      <c r="AM179" s="32"/>
    </row>
    <row r="180" spans="1:39" s="60" customFormat="1" ht="15.6" x14ac:dyDescent="0.25">
      <c r="A180" s="54" t="s">
        <v>119</v>
      </c>
      <c r="B180" s="148" t="s">
        <v>83</v>
      </c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9"/>
      <c r="O180" s="61"/>
      <c r="P180" s="61"/>
      <c r="Q180" s="61"/>
      <c r="R180" s="61"/>
      <c r="S180" s="61"/>
      <c r="T180" s="50"/>
      <c r="U180" s="50"/>
      <c r="V180" s="50"/>
      <c r="W180" s="50"/>
      <c r="X180" s="59"/>
      <c r="Y180" s="61"/>
      <c r="Z180" s="61"/>
      <c r="AA180" s="61"/>
      <c r="AB180" s="76">
        <v>9000</v>
      </c>
      <c r="AC180" s="76">
        <v>9000</v>
      </c>
      <c r="AD180" s="50"/>
      <c r="AE180" s="50"/>
      <c r="AF180" s="61"/>
      <c r="AG180" s="61"/>
      <c r="AH180" s="61">
        <v>1700</v>
      </c>
      <c r="AI180" s="81">
        <v>22000</v>
      </c>
      <c r="AJ180" s="81">
        <v>22000</v>
      </c>
      <c r="AK180" s="50"/>
      <c r="AL180" s="85">
        <f t="shared" si="30"/>
        <v>1</v>
      </c>
      <c r="AM180" s="57"/>
    </row>
    <row r="181" spans="1:39" s="41" customFormat="1" ht="19.5" customHeight="1" x14ac:dyDescent="0.3">
      <c r="A181" s="30" t="s">
        <v>201</v>
      </c>
      <c r="B181" s="87" t="s">
        <v>202</v>
      </c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93"/>
      <c r="N181" s="97"/>
      <c r="O181" s="93"/>
      <c r="P181" s="93"/>
      <c r="Q181" s="93"/>
      <c r="R181" s="93"/>
      <c r="S181" s="93"/>
      <c r="T181" s="88"/>
      <c r="U181" s="88"/>
      <c r="V181" s="88"/>
      <c r="W181" s="88"/>
      <c r="X181" s="93"/>
      <c r="Y181" s="93"/>
      <c r="Z181" s="93"/>
      <c r="AA181" s="93"/>
      <c r="AB181" s="88">
        <f t="shared" ref="AB181:AK181" si="32">SUM(AB182:AB187)</f>
        <v>6000</v>
      </c>
      <c r="AC181" s="88">
        <f t="shared" si="32"/>
        <v>6000</v>
      </c>
      <c r="AD181" s="88">
        <f t="shared" si="32"/>
        <v>0</v>
      </c>
      <c r="AE181" s="88">
        <f t="shared" si="32"/>
        <v>0</v>
      </c>
      <c r="AF181" s="88">
        <f t="shared" si="32"/>
        <v>0</v>
      </c>
      <c r="AG181" s="88">
        <f t="shared" si="32"/>
        <v>0</v>
      </c>
      <c r="AH181" s="88">
        <f t="shared" si="32"/>
        <v>0</v>
      </c>
      <c r="AI181" s="89">
        <f t="shared" si="32"/>
        <v>705110.11</v>
      </c>
      <c r="AJ181" s="89">
        <f t="shared" si="32"/>
        <v>361693.67</v>
      </c>
      <c r="AK181" s="88">
        <f t="shared" si="32"/>
        <v>0</v>
      </c>
      <c r="AL181" s="90">
        <f t="shared" ref="AL181:AL200" si="33">SUM(AJ181/AI181)</f>
        <v>0.5129605502323602</v>
      </c>
      <c r="AM181" s="32"/>
    </row>
    <row r="182" spans="1:39" s="60" customFormat="1" ht="15.6" x14ac:dyDescent="0.25">
      <c r="A182" s="54" t="s">
        <v>160</v>
      </c>
      <c r="B182" s="148" t="s">
        <v>161</v>
      </c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9"/>
      <c r="O182" s="61"/>
      <c r="P182" s="61"/>
      <c r="Q182" s="61"/>
      <c r="R182" s="61"/>
      <c r="S182" s="61"/>
      <c r="T182" s="50"/>
      <c r="U182" s="50"/>
      <c r="V182" s="50"/>
      <c r="W182" s="50"/>
      <c r="X182" s="59"/>
      <c r="Y182" s="61"/>
      <c r="Z182" s="61"/>
      <c r="AA182" s="61"/>
      <c r="AB182" s="76"/>
      <c r="AC182" s="76"/>
      <c r="AD182" s="50"/>
      <c r="AE182" s="50"/>
      <c r="AF182" s="61"/>
      <c r="AG182" s="61"/>
      <c r="AH182" s="61"/>
      <c r="AI182" s="81">
        <v>1500</v>
      </c>
      <c r="AJ182" s="81">
        <v>0</v>
      </c>
      <c r="AK182" s="50"/>
      <c r="AL182" s="85">
        <f t="shared" si="33"/>
        <v>0</v>
      </c>
      <c r="AM182" s="57"/>
    </row>
    <row r="183" spans="1:39" s="60" customFormat="1" ht="15.6" x14ac:dyDescent="0.25">
      <c r="A183" s="54" t="s">
        <v>274</v>
      </c>
      <c r="B183" s="148" t="s">
        <v>275</v>
      </c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9"/>
      <c r="O183" s="61"/>
      <c r="P183" s="61"/>
      <c r="Q183" s="61"/>
      <c r="R183" s="61"/>
      <c r="S183" s="61"/>
      <c r="T183" s="50"/>
      <c r="U183" s="50"/>
      <c r="V183" s="50"/>
      <c r="W183" s="50"/>
      <c r="X183" s="59"/>
      <c r="Y183" s="61"/>
      <c r="Z183" s="61"/>
      <c r="AA183" s="61"/>
      <c r="AB183" s="76"/>
      <c r="AC183" s="76"/>
      <c r="AD183" s="50"/>
      <c r="AE183" s="50"/>
      <c r="AF183" s="61"/>
      <c r="AG183" s="61"/>
      <c r="AH183" s="61"/>
      <c r="AI183" s="81">
        <v>1500</v>
      </c>
      <c r="AJ183" s="81">
        <v>0</v>
      </c>
      <c r="AK183" s="50"/>
      <c r="AL183" s="85">
        <f t="shared" si="33"/>
        <v>0</v>
      </c>
      <c r="AM183" s="57"/>
    </row>
    <row r="184" spans="1:39" s="60" customFormat="1" ht="15.6" x14ac:dyDescent="0.25">
      <c r="A184" s="54" t="s">
        <v>119</v>
      </c>
      <c r="B184" s="148" t="s">
        <v>83</v>
      </c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9"/>
      <c r="O184" s="61"/>
      <c r="P184" s="61"/>
      <c r="Q184" s="61"/>
      <c r="R184" s="61"/>
      <c r="S184" s="61"/>
      <c r="T184" s="50"/>
      <c r="U184" s="50"/>
      <c r="V184" s="50"/>
      <c r="W184" s="50"/>
      <c r="X184" s="59"/>
      <c r="Y184" s="61"/>
      <c r="Z184" s="61"/>
      <c r="AA184" s="61"/>
      <c r="AB184" s="76">
        <v>4000</v>
      </c>
      <c r="AC184" s="76">
        <v>4000</v>
      </c>
      <c r="AD184" s="50"/>
      <c r="AE184" s="50"/>
      <c r="AF184" s="61"/>
      <c r="AG184" s="61"/>
      <c r="AH184" s="61"/>
      <c r="AI184" s="81">
        <v>357528</v>
      </c>
      <c r="AJ184" s="81">
        <v>277756.23</v>
      </c>
      <c r="AK184" s="50"/>
      <c r="AL184" s="85">
        <f t="shared" si="33"/>
        <v>0.77687965697791495</v>
      </c>
      <c r="AM184" s="57"/>
    </row>
    <row r="185" spans="1:39" s="60" customFormat="1" ht="15.6" x14ac:dyDescent="0.25">
      <c r="A185" s="54" t="s">
        <v>192</v>
      </c>
      <c r="B185" s="148" t="s">
        <v>193</v>
      </c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9"/>
      <c r="O185" s="61"/>
      <c r="P185" s="61"/>
      <c r="Q185" s="61"/>
      <c r="R185" s="61"/>
      <c r="S185" s="61"/>
      <c r="T185" s="50"/>
      <c r="U185" s="50"/>
      <c r="V185" s="50"/>
      <c r="W185" s="50"/>
      <c r="X185" s="59"/>
      <c r="Y185" s="61"/>
      <c r="Z185" s="61"/>
      <c r="AA185" s="61"/>
      <c r="AB185" s="76"/>
      <c r="AC185" s="76"/>
      <c r="AD185" s="50"/>
      <c r="AE185" s="50"/>
      <c r="AF185" s="61"/>
      <c r="AG185" s="61"/>
      <c r="AH185" s="61"/>
      <c r="AI185" s="81">
        <v>3000</v>
      </c>
      <c r="AJ185" s="81">
        <v>0</v>
      </c>
      <c r="AK185" s="50"/>
      <c r="AL185" s="85">
        <f t="shared" si="33"/>
        <v>0</v>
      </c>
      <c r="AM185" s="57"/>
    </row>
    <row r="186" spans="1:39" s="60" customFormat="1" ht="15.6" x14ac:dyDescent="0.25">
      <c r="A186" s="54" t="s">
        <v>114</v>
      </c>
      <c r="B186" s="148" t="s">
        <v>28</v>
      </c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9"/>
      <c r="O186" s="61"/>
      <c r="P186" s="61"/>
      <c r="Q186" s="61"/>
      <c r="R186" s="61"/>
      <c r="S186" s="61"/>
      <c r="T186" s="50"/>
      <c r="U186" s="50"/>
      <c r="V186" s="50"/>
      <c r="W186" s="50"/>
      <c r="X186" s="59"/>
      <c r="Y186" s="61"/>
      <c r="Z186" s="61"/>
      <c r="AA186" s="61"/>
      <c r="AB186" s="76"/>
      <c r="AC186" s="76"/>
      <c r="AD186" s="50"/>
      <c r="AE186" s="50"/>
      <c r="AF186" s="61"/>
      <c r="AG186" s="61"/>
      <c r="AH186" s="61"/>
      <c r="AI186" s="81">
        <v>337720</v>
      </c>
      <c r="AJ186" s="81">
        <v>81133.100000000006</v>
      </c>
      <c r="AK186" s="50"/>
      <c r="AL186" s="85">
        <f t="shared" si="33"/>
        <v>0.24023777093450197</v>
      </c>
      <c r="AM186" s="57"/>
    </row>
    <row r="187" spans="1:39" s="60" customFormat="1" ht="15.6" x14ac:dyDescent="0.25">
      <c r="A187" s="54" t="s">
        <v>312</v>
      </c>
      <c r="B187" s="148" t="s">
        <v>313</v>
      </c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9"/>
      <c r="O187" s="61"/>
      <c r="P187" s="61"/>
      <c r="Q187" s="61"/>
      <c r="R187" s="61"/>
      <c r="S187" s="61"/>
      <c r="T187" s="50"/>
      <c r="U187" s="50"/>
      <c r="V187" s="50"/>
      <c r="W187" s="50"/>
      <c r="X187" s="59"/>
      <c r="Y187" s="61"/>
      <c r="Z187" s="61"/>
      <c r="AA187" s="61"/>
      <c r="AB187" s="76">
        <v>2000</v>
      </c>
      <c r="AC187" s="76">
        <v>2000</v>
      </c>
      <c r="AD187" s="50"/>
      <c r="AE187" s="50"/>
      <c r="AF187" s="61"/>
      <c r="AG187" s="61"/>
      <c r="AH187" s="61"/>
      <c r="AI187" s="81">
        <v>3862.11</v>
      </c>
      <c r="AJ187" s="81">
        <v>2804.34</v>
      </c>
      <c r="AK187" s="50"/>
      <c r="AL187" s="85">
        <f t="shared" si="33"/>
        <v>0.72611603501712796</v>
      </c>
      <c r="AM187" s="57"/>
    </row>
    <row r="188" spans="1:39" s="41" customFormat="1" ht="19.5" customHeight="1" x14ac:dyDescent="0.3">
      <c r="A188" s="30" t="s">
        <v>321</v>
      </c>
      <c r="B188" s="182" t="s">
        <v>10</v>
      </c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93"/>
      <c r="N188" s="97"/>
      <c r="O188" s="93"/>
      <c r="P188" s="93"/>
      <c r="Q188" s="93"/>
      <c r="R188" s="93"/>
      <c r="S188" s="93"/>
      <c r="T188" s="88"/>
      <c r="U188" s="88"/>
      <c r="V188" s="88"/>
      <c r="W188" s="88"/>
      <c r="X188" s="93"/>
      <c r="Y188" s="93"/>
      <c r="Z188" s="93"/>
      <c r="AA188" s="93"/>
      <c r="AB188" s="88">
        <f t="shared" ref="AB188:AH188" si="34">SUM(AB189:AB191)</f>
        <v>9000</v>
      </c>
      <c r="AC188" s="88">
        <f t="shared" si="34"/>
        <v>9000</v>
      </c>
      <c r="AD188" s="88">
        <f t="shared" si="34"/>
        <v>0</v>
      </c>
      <c r="AE188" s="88">
        <f t="shared" si="34"/>
        <v>0</v>
      </c>
      <c r="AF188" s="88">
        <f t="shared" si="34"/>
        <v>0</v>
      </c>
      <c r="AG188" s="88">
        <f t="shared" si="34"/>
        <v>0</v>
      </c>
      <c r="AH188" s="88">
        <f t="shared" si="34"/>
        <v>1700</v>
      </c>
      <c r="AI188" s="89">
        <f>SUM(AI189)</f>
        <v>100000</v>
      </c>
      <c r="AJ188" s="89">
        <f>SUM(AJ189)</f>
        <v>100000</v>
      </c>
      <c r="AK188" s="88">
        <f>SUM(AK189:AK191)</f>
        <v>0</v>
      </c>
      <c r="AL188" s="90">
        <f t="shared" si="33"/>
        <v>1</v>
      </c>
      <c r="AM188" s="32"/>
    </row>
    <row r="189" spans="1:39" s="60" customFormat="1" ht="15.6" x14ac:dyDescent="0.25">
      <c r="A189" s="54" t="s">
        <v>124</v>
      </c>
      <c r="B189" s="148" t="s">
        <v>93</v>
      </c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9"/>
      <c r="O189" s="61"/>
      <c r="P189" s="61"/>
      <c r="Q189" s="61"/>
      <c r="R189" s="61"/>
      <c r="S189" s="61"/>
      <c r="T189" s="50"/>
      <c r="U189" s="50"/>
      <c r="V189" s="50"/>
      <c r="W189" s="50"/>
      <c r="X189" s="59"/>
      <c r="Y189" s="61"/>
      <c r="Z189" s="61"/>
      <c r="AA189" s="61"/>
      <c r="AB189" s="76">
        <v>9000</v>
      </c>
      <c r="AC189" s="76">
        <v>9000</v>
      </c>
      <c r="AD189" s="50"/>
      <c r="AE189" s="50"/>
      <c r="AF189" s="61"/>
      <c r="AG189" s="61"/>
      <c r="AH189" s="61">
        <v>1700</v>
      </c>
      <c r="AI189" s="81">
        <v>100000</v>
      </c>
      <c r="AJ189" s="81">
        <v>100000</v>
      </c>
      <c r="AK189" s="50"/>
      <c r="AL189" s="85">
        <f t="shared" si="33"/>
        <v>1</v>
      </c>
      <c r="AM189" s="57"/>
    </row>
    <row r="190" spans="1:39" s="60" customFormat="1" ht="30.75" customHeight="1" thickBot="1" x14ac:dyDescent="0.35">
      <c r="A190" s="54"/>
      <c r="B190" s="125" t="s">
        <v>305</v>
      </c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  <c r="AA190" s="123"/>
      <c r="AB190" s="123"/>
      <c r="AC190" s="123"/>
      <c r="AD190" s="123"/>
      <c r="AE190" s="123"/>
      <c r="AF190" s="123"/>
      <c r="AG190" s="123"/>
      <c r="AH190" s="123"/>
      <c r="AI190" s="124">
        <f>SUM(AI191)</f>
        <v>330000</v>
      </c>
      <c r="AJ190" s="124">
        <f>SUM(AJ191)</f>
        <v>329413.28000000003</v>
      </c>
      <c r="AK190" s="123"/>
      <c r="AL190" s="122">
        <f t="shared" si="33"/>
        <v>0.99822206060606067</v>
      </c>
      <c r="AM190" s="57"/>
    </row>
    <row r="191" spans="1:39" s="60" customFormat="1" ht="16.2" thickTop="1" x14ac:dyDescent="0.3">
      <c r="A191" s="30" t="s">
        <v>282</v>
      </c>
      <c r="B191" s="182" t="s">
        <v>290</v>
      </c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93"/>
      <c r="N191" s="97"/>
      <c r="O191" s="93"/>
      <c r="P191" s="93"/>
      <c r="Q191" s="93"/>
      <c r="R191" s="93"/>
      <c r="S191" s="93"/>
      <c r="T191" s="88"/>
      <c r="U191" s="88"/>
      <c r="V191" s="88"/>
      <c r="W191" s="88"/>
      <c r="X191" s="93"/>
      <c r="Y191" s="93"/>
      <c r="Z191" s="93"/>
      <c r="AA191" s="93"/>
      <c r="AB191" s="88"/>
      <c r="AC191" s="88"/>
      <c r="AD191" s="88"/>
      <c r="AE191" s="88"/>
      <c r="AF191" s="88"/>
      <c r="AG191" s="88"/>
      <c r="AH191" s="88"/>
      <c r="AI191" s="89">
        <f>SUM(AI192:AI198)</f>
        <v>330000</v>
      </c>
      <c r="AJ191" s="89">
        <f>SUM(AJ192:AJ198)</f>
        <v>329413.28000000003</v>
      </c>
      <c r="AK191" s="88"/>
      <c r="AL191" s="90">
        <f t="shared" si="33"/>
        <v>0.99822206060606067</v>
      </c>
      <c r="AM191" s="57"/>
    </row>
    <row r="192" spans="1:39" s="60" customFormat="1" ht="46.8" x14ac:dyDescent="0.25">
      <c r="A192" s="164" t="s">
        <v>218</v>
      </c>
      <c r="B192" s="55" t="s">
        <v>263</v>
      </c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9"/>
      <c r="O192" s="61"/>
      <c r="P192" s="61"/>
      <c r="Q192" s="61"/>
      <c r="R192" s="61"/>
      <c r="S192" s="61"/>
      <c r="T192" s="50"/>
      <c r="U192" s="50"/>
      <c r="V192" s="50"/>
      <c r="W192" s="50"/>
      <c r="X192" s="59"/>
      <c r="Y192" s="61"/>
      <c r="Z192" s="61"/>
      <c r="AA192" s="61"/>
      <c r="AB192" s="76"/>
      <c r="AC192" s="76"/>
      <c r="AD192" s="50"/>
      <c r="AE192" s="50"/>
      <c r="AF192" s="61"/>
      <c r="AG192" s="61"/>
      <c r="AH192" s="61"/>
      <c r="AI192" s="81">
        <v>190080</v>
      </c>
      <c r="AJ192" s="81">
        <v>190080</v>
      </c>
      <c r="AK192" s="50"/>
      <c r="AL192" s="85">
        <f t="shared" si="33"/>
        <v>1</v>
      </c>
      <c r="AM192" s="57"/>
    </row>
    <row r="193" spans="1:44" s="60" customFormat="1" ht="15.6" x14ac:dyDescent="0.25">
      <c r="A193" s="164" t="s">
        <v>142</v>
      </c>
      <c r="B193" s="62" t="s">
        <v>26</v>
      </c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9"/>
      <c r="O193" s="61"/>
      <c r="P193" s="61"/>
      <c r="Q193" s="61"/>
      <c r="R193" s="61"/>
      <c r="S193" s="61"/>
      <c r="T193" s="50"/>
      <c r="U193" s="50"/>
      <c r="V193" s="50"/>
      <c r="W193" s="50"/>
      <c r="X193" s="59"/>
      <c r="Y193" s="61"/>
      <c r="Z193" s="61"/>
      <c r="AA193" s="61"/>
      <c r="AB193" s="76"/>
      <c r="AC193" s="76"/>
      <c r="AD193" s="50"/>
      <c r="AE193" s="50"/>
      <c r="AF193" s="61"/>
      <c r="AG193" s="61"/>
      <c r="AH193" s="61"/>
      <c r="AI193" s="81">
        <v>9180</v>
      </c>
      <c r="AJ193" s="81">
        <v>9040.0499999999993</v>
      </c>
      <c r="AK193" s="50"/>
      <c r="AL193" s="85">
        <f>SUM(AJ193/AI193)</f>
        <v>0.98475490196078419</v>
      </c>
      <c r="AM193" s="57"/>
    </row>
    <row r="194" spans="1:44" s="60" customFormat="1" ht="15.6" x14ac:dyDescent="0.25">
      <c r="A194" s="54" t="s">
        <v>130</v>
      </c>
      <c r="B194" s="62" t="s">
        <v>174</v>
      </c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9"/>
      <c r="O194" s="61"/>
      <c r="P194" s="61"/>
      <c r="Q194" s="61"/>
      <c r="R194" s="61"/>
      <c r="S194" s="61"/>
      <c r="T194" s="50"/>
      <c r="U194" s="50"/>
      <c r="V194" s="50"/>
      <c r="W194" s="50"/>
      <c r="X194" s="59"/>
      <c r="Y194" s="61"/>
      <c r="Z194" s="61"/>
      <c r="AA194" s="61"/>
      <c r="AB194" s="76"/>
      <c r="AC194" s="76"/>
      <c r="AD194" s="50"/>
      <c r="AE194" s="50"/>
      <c r="AF194" s="61"/>
      <c r="AG194" s="61"/>
      <c r="AH194" s="61"/>
      <c r="AI194" s="81">
        <v>6156</v>
      </c>
      <c r="AJ194" s="81">
        <v>5975.75</v>
      </c>
      <c r="AK194" s="50"/>
      <c r="AL194" s="85">
        <f t="shared" si="33"/>
        <v>0.97071962313190385</v>
      </c>
      <c r="AM194" s="57"/>
    </row>
    <row r="195" spans="1:44" s="60" customFormat="1" ht="15.6" x14ac:dyDescent="0.25">
      <c r="A195" s="54" t="s">
        <v>143</v>
      </c>
      <c r="B195" s="55" t="s">
        <v>8</v>
      </c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9"/>
      <c r="O195" s="61"/>
      <c r="P195" s="61"/>
      <c r="Q195" s="61"/>
      <c r="R195" s="61"/>
      <c r="S195" s="61"/>
      <c r="T195" s="50"/>
      <c r="U195" s="50"/>
      <c r="V195" s="50"/>
      <c r="W195" s="50"/>
      <c r="X195" s="59"/>
      <c r="Y195" s="61"/>
      <c r="Z195" s="61"/>
      <c r="AA195" s="61"/>
      <c r="AB195" s="76"/>
      <c r="AC195" s="76"/>
      <c r="AD195" s="50"/>
      <c r="AE195" s="50"/>
      <c r="AF195" s="61"/>
      <c r="AG195" s="61"/>
      <c r="AH195" s="61"/>
      <c r="AI195" s="81">
        <v>247</v>
      </c>
      <c r="AJ195" s="81">
        <v>221.48</v>
      </c>
      <c r="AK195" s="50"/>
      <c r="AL195" s="85">
        <f t="shared" si="33"/>
        <v>0.89668016194331979</v>
      </c>
      <c r="AM195" s="57"/>
    </row>
    <row r="196" spans="1:44" s="60" customFormat="1" ht="15.6" x14ac:dyDescent="0.25">
      <c r="A196" s="54" t="s">
        <v>160</v>
      </c>
      <c r="B196" s="55" t="s">
        <v>161</v>
      </c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9"/>
      <c r="O196" s="61"/>
      <c r="P196" s="61"/>
      <c r="Q196" s="61"/>
      <c r="R196" s="61"/>
      <c r="S196" s="61"/>
      <c r="T196" s="50"/>
      <c r="U196" s="50"/>
      <c r="V196" s="50"/>
      <c r="W196" s="50"/>
      <c r="X196" s="59"/>
      <c r="Y196" s="61"/>
      <c r="Z196" s="61"/>
      <c r="AA196" s="61"/>
      <c r="AB196" s="76"/>
      <c r="AC196" s="76"/>
      <c r="AD196" s="50"/>
      <c r="AE196" s="50"/>
      <c r="AF196" s="61"/>
      <c r="AG196" s="61"/>
      <c r="AH196" s="61"/>
      <c r="AI196" s="81">
        <v>25725</v>
      </c>
      <c r="AJ196" s="81">
        <v>25722.880000000001</v>
      </c>
      <c r="AK196" s="50"/>
      <c r="AL196" s="85">
        <f t="shared" si="33"/>
        <v>0.99991758989310009</v>
      </c>
      <c r="AM196" s="57"/>
    </row>
    <row r="197" spans="1:44" s="60" customFormat="1" ht="15.6" x14ac:dyDescent="0.25">
      <c r="A197" s="54" t="s">
        <v>119</v>
      </c>
      <c r="B197" s="148" t="s">
        <v>83</v>
      </c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9"/>
      <c r="O197" s="61"/>
      <c r="P197" s="61"/>
      <c r="Q197" s="61"/>
      <c r="R197" s="61"/>
      <c r="S197" s="61"/>
      <c r="T197" s="50"/>
      <c r="U197" s="50"/>
      <c r="V197" s="50"/>
      <c r="W197" s="50"/>
      <c r="X197" s="59"/>
      <c r="Y197" s="61"/>
      <c r="Z197" s="61"/>
      <c r="AA197" s="61"/>
      <c r="AB197" s="76"/>
      <c r="AC197" s="76"/>
      <c r="AD197" s="50"/>
      <c r="AE197" s="50"/>
      <c r="AF197" s="61"/>
      <c r="AG197" s="61"/>
      <c r="AH197" s="61"/>
      <c r="AI197" s="81">
        <v>8640</v>
      </c>
      <c r="AJ197" s="81">
        <v>8640</v>
      </c>
      <c r="AK197" s="50"/>
      <c r="AL197" s="85">
        <f t="shared" si="33"/>
        <v>1</v>
      </c>
      <c r="AM197" s="57"/>
    </row>
    <row r="198" spans="1:44" s="60" customFormat="1" ht="15.6" x14ac:dyDescent="0.25">
      <c r="A198" s="54" t="s">
        <v>114</v>
      </c>
      <c r="B198" s="148" t="s">
        <v>28</v>
      </c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9"/>
      <c r="O198" s="61"/>
      <c r="P198" s="61"/>
      <c r="Q198" s="61"/>
      <c r="R198" s="61"/>
      <c r="S198" s="61"/>
      <c r="T198" s="50"/>
      <c r="U198" s="50"/>
      <c r="V198" s="50"/>
      <c r="W198" s="50"/>
      <c r="X198" s="59"/>
      <c r="Y198" s="61"/>
      <c r="Z198" s="61"/>
      <c r="AA198" s="61"/>
      <c r="AB198" s="76"/>
      <c r="AC198" s="76"/>
      <c r="AD198" s="50"/>
      <c r="AE198" s="50"/>
      <c r="AF198" s="61"/>
      <c r="AG198" s="61"/>
      <c r="AH198" s="61"/>
      <c r="AI198" s="81">
        <v>89972</v>
      </c>
      <c r="AJ198" s="81">
        <v>89733.119999999995</v>
      </c>
      <c r="AK198" s="50"/>
      <c r="AL198" s="85">
        <f t="shared" si="33"/>
        <v>0.9973449517627706</v>
      </c>
      <c r="AM198" s="57"/>
    </row>
    <row r="199" spans="1:44" s="98" customFormat="1" ht="29.25" customHeight="1" thickBot="1" x14ac:dyDescent="0.35">
      <c r="A199" s="132"/>
      <c r="B199" s="125" t="s">
        <v>97</v>
      </c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>
        <f t="shared" ref="M199:AA199" si="35">SUM(M200)</f>
        <v>0</v>
      </c>
      <c r="N199" s="123">
        <f t="shared" si="35"/>
        <v>0</v>
      </c>
      <c r="O199" s="123">
        <f t="shared" si="35"/>
        <v>0</v>
      </c>
      <c r="P199" s="123"/>
      <c r="Q199" s="123"/>
      <c r="R199" s="123">
        <f t="shared" si="35"/>
        <v>0</v>
      </c>
      <c r="S199" s="123">
        <f t="shared" si="35"/>
        <v>0</v>
      </c>
      <c r="T199" s="123">
        <f t="shared" si="35"/>
        <v>1100000</v>
      </c>
      <c r="U199" s="123">
        <f t="shared" si="35"/>
        <v>1100000</v>
      </c>
      <c r="V199" s="123">
        <f t="shared" si="35"/>
        <v>0</v>
      </c>
      <c r="W199" s="123">
        <f t="shared" si="35"/>
        <v>0</v>
      </c>
      <c r="X199" s="119">
        <f t="shared" si="35"/>
        <v>0</v>
      </c>
      <c r="Y199" s="120">
        <f t="shared" si="35"/>
        <v>0</v>
      </c>
      <c r="Z199" s="123">
        <f t="shared" si="35"/>
        <v>0</v>
      </c>
      <c r="AA199" s="123">
        <f t="shared" si="35"/>
        <v>0</v>
      </c>
      <c r="AB199" s="123" t="e">
        <f>SUM(AB200+#REF!)</f>
        <v>#REF!</v>
      </c>
      <c r="AC199" s="123" t="e">
        <f>SUM(AC200+#REF!)</f>
        <v>#REF!</v>
      </c>
      <c r="AD199" s="123" t="e">
        <f>SUM(AD200+#REF!)</f>
        <v>#REF!</v>
      </c>
      <c r="AE199" s="123" t="e">
        <f>SUM(AE200+#REF!)</f>
        <v>#REF!</v>
      </c>
      <c r="AF199" s="123" t="e">
        <f>SUM(AF200+#REF!)</f>
        <v>#REF!</v>
      </c>
      <c r="AG199" s="123" t="e">
        <f>SUM(AG200+#REF!)</f>
        <v>#REF!</v>
      </c>
      <c r="AH199" s="123" t="e">
        <f>SUM(AH200+#REF!)</f>
        <v>#REF!</v>
      </c>
      <c r="AI199" s="124">
        <f>SUM(AI200)</f>
        <v>230000</v>
      </c>
      <c r="AJ199" s="124">
        <f>SUM(AJ200)</f>
        <v>202067</v>
      </c>
      <c r="AK199" s="123" t="e">
        <f>SUM(AK200+#REF!)</f>
        <v>#REF!</v>
      </c>
      <c r="AL199" s="122">
        <f t="shared" si="33"/>
        <v>0.87855217391304352</v>
      </c>
      <c r="AM199" s="42"/>
    </row>
    <row r="200" spans="1:44" s="36" customFormat="1" ht="18.75" customHeight="1" thickTop="1" x14ac:dyDescent="0.3">
      <c r="A200" s="34" t="s">
        <v>98</v>
      </c>
      <c r="B200" s="99" t="s">
        <v>99</v>
      </c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>
        <f>SUM(M201)</f>
        <v>0</v>
      </c>
      <c r="N200" s="100">
        <f>SUM(N201)</f>
        <v>0</v>
      </c>
      <c r="O200" s="100">
        <f>SUM(O201)</f>
        <v>0</v>
      </c>
      <c r="P200" s="100"/>
      <c r="Q200" s="100"/>
      <c r="R200" s="100">
        <f t="shared" ref="R200:W200" si="36">SUM(R201)</f>
        <v>0</v>
      </c>
      <c r="S200" s="100">
        <f t="shared" si="36"/>
        <v>0</v>
      </c>
      <c r="T200" s="100">
        <f t="shared" si="36"/>
        <v>1100000</v>
      </c>
      <c r="U200" s="100">
        <f t="shared" si="36"/>
        <v>1100000</v>
      </c>
      <c r="V200" s="100">
        <f t="shared" si="36"/>
        <v>0</v>
      </c>
      <c r="W200" s="100">
        <f t="shared" si="36"/>
        <v>0</v>
      </c>
      <c r="X200" s="105">
        <f>SUM(X201)</f>
        <v>0</v>
      </c>
      <c r="Y200" s="106">
        <f>SUM(Y201)</f>
        <v>0</v>
      </c>
      <c r="Z200" s="100">
        <f>SUM(Z201)</f>
        <v>0</v>
      </c>
      <c r="AA200" s="100">
        <f>SUM(AA201)</f>
        <v>0</v>
      </c>
      <c r="AB200" s="100">
        <f t="shared" ref="AB200:AH200" si="37">SUM(AB201)</f>
        <v>1450000</v>
      </c>
      <c r="AC200" s="100">
        <f t="shared" si="37"/>
        <v>1450000</v>
      </c>
      <c r="AD200" s="100">
        <f t="shared" si="37"/>
        <v>0</v>
      </c>
      <c r="AE200" s="100">
        <f t="shared" si="37"/>
        <v>0</v>
      </c>
      <c r="AF200" s="100">
        <f t="shared" si="37"/>
        <v>0</v>
      </c>
      <c r="AG200" s="100">
        <f t="shared" si="37"/>
        <v>0</v>
      </c>
      <c r="AH200" s="100">
        <f t="shared" si="37"/>
        <v>0</v>
      </c>
      <c r="AI200" s="145">
        <f>SUM(AI201)</f>
        <v>230000</v>
      </c>
      <c r="AJ200" s="145">
        <f>SUM(AJ201)</f>
        <v>202067</v>
      </c>
      <c r="AK200" s="100">
        <f>SUM(AK201)</f>
        <v>0</v>
      </c>
      <c r="AL200" s="90">
        <f t="shared" si="33"/>
        <v>0.87855217391304352</v>
      </c>
      <c r="AM200" s="35"/>
    </row>
    <row r="201" spans="1:44" s="52" customFormat="1" ht="48" customHeight="1" x14ac:dyDescent="0.25">
      <c r="A201" s="46" t="s">
        <v>214</v>
      </c>
      <c r="B201" s="47" t="s">
        <v>215</v>
      </c>
      <c r="C201" s="48"/>
      <c r="D201" s="48"/>
      <c r="E201" s="48"/>
      <c r="F201" s="48"/>
      <c r="G201" s="48"/>
      <c r="H201" s="48"/>
      <c r="I201" s="50"/>
      <c r="J201" s="50"/>
      <c r="K201" s="48"/>
      <c r="L201" s="48"/>
      <c r="M201" s="51"/>
      <c r="O201" s="53"/>
      <c r="P201" s="53"/>
      <c r="Q201" s="53"/>
      <c r="R201" s="53"/>
      <c r="S201" s="53"/>
      <c r="T201" s="50">
        <v>1100000</v>
      </c>
      <c r="U201" s="50">
        <v>1100000</v>
      </c>
      <c r="V201" s="48"/>
      <c r="W201" s="48"/>
      <c r="X201" s="51"/>
      <c r="Y201" s="53"/>
      <c r="Z201" s="53"/>
      <c r="AA201" s="53"/>
      <c r="AB201" s="76">
        <v>1450000</v>
      </c>
      <c r="AC201" s="76">
        <v>1450000</v>
      </c>
      <c r="AD201" s="48"/>
      <c r="AE201" s="48"/>
      <c r="AF201" s="53"/>
      <c r="AG201" s="53"/>
      <c r="AH201" s="53"/>
      <c r="AI201" s="81">
        <v>230000</v>
      </c>
      <c r="AJ201" s="81">
        <v>202067</v>
      </c>
      <c r="AK201" s="48"/>
      <c r="AL201" s="85">
        <f t="shared" ref="AL201:AL207" si="38">SUM(AJ201/AI201)</f>
        <v>0.87855217391304352</v>
      </c>
      <c r="AM201" s="49"/>
      <c r="AR201" s="91"/>
    </row>
    <row r="202" spans="1:44" s="52" customFormat="1" ht="33" customHeight="1" thickBot="1" x14ac:dyDescent="0.35">
      <c r="A202" s="46"/>
      <c r="B202" s="125" t="s">
        <v>291</v>
      </c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19"/>
      <c r="Y202" s="120"/>
      <c r="Z202" s="123"/>
      <c r="AA202" s="123"/>
      <c r="AB202" s="123"/>
      <c r="AC202" s="123"/>
      <c r="AD202" s="123"/>
      <c r="AE202" s="123"/>
      <c r="AF202" s="123"/>
      <c r="AG202" s="123"/>
      <c r="AH202" s="123"/>
      <c r="AI202" s="124">
        <f>SUM(AI203)</f>
        <v>1337749.17</v>
      </c>
      <c r="AJ202" s="124">
        <f>SUM(AJ203)</f>
        <v>0</v>
      </c>
      <c r="AK202" s="123"/>
      <c r="AL202" s="122">
        <f t="shared" si="38"/>
        <v>0</v>
      </c>
      <c r="AM202" s="49"/>
      <c r="AQ202" s="91"/>
    </row>
    <row r="203" spans="1:44" s="79" customFormat="1" ht="18" customHeight="1" thickTop="1" x14ac:dyDescent="0.3">
      <c r="A203" s="30" t="s">
        <v>108</v>
      </c>
      <c r="B203" s="92" t="s">
        <v>43</v>
      </c>
      <c r="C203" s="93">
        <f>SUM(C204)</f>
        <v>0</v>
      </c>
      <c r="D203" s="93">
        <f>SUM(D204)</f>
        <v>0</v>
      </c>
      <c r="E203" s="93">
        <f>SUM(E204)</f>
        <v>0</v>
      </c>
      <c r="F203" s="93">
        <f>SUM(F204)</f>
        <v>0</v>
      </c>
      <c r="G203" s="93">
        <f>SUM(G204)</f>
        <v>0</v>
      </c>
      <c r="H203" s="93"/>
      <c r="I203" s="93"/>
      <c r="J203" s="93"/>
      <c r="K203" s="93"/>
      <c r="L203" s="93"/>
      <c r="M203" s="93">
        <f>SUM(M204)</f>
        <v>0</v>
      </c>
      <c r="N203" s="93">
        <f>SUM(N204)</f>
        <v>0</v>
      </c>
      <c r="O203" s="93">
        <f>SUM(O204)</f>
        <v>0</v>
      </c>
      <c r="P203" s="93"/>
      <c r="Q203" s="93"/>
      <c r="R203" s="93">
        <f>SUM(R204)</f>
        <v>0</v>
      </c>
      <c r="S203" s="93">
        <f>SUM(S204)</f>
        <v>0</v>
      </c>
      <c r="T203" s="93">
        <f>SUM(T204)</f>
        <v>68341</v>
      </c>
      <c r="U203" s="93">
        <f>U204</f>
        <v>68341</v>
      </c>
      <c r="V203" s="93">
        <f t="shared" ref="V203:AB203" si="39">SUM(V204)</f>
        <v>0</v>
      </c>
      <c r="W203" s="93">
        <f t="shared" si="39"/>
        <v>0</v>
      </c>
      <c r="X203" s="94">
        <f t="shared" si="39"/>
        <v>0</v>
      </c>
      <c r="Y203" s="95">
        <f t="shared" si="39"/>
        <v>0</v>
      </c>
      <c r="Z203" s="93">
        <f t="shared" si="39"/>
        <v>0</v>
      </c>
      <c r="AA203" s="93">
        <f t="shared" si="39"/>
        <v>0</v>
      </c>
      <c r="AB203" s="93">
        <f t="shared" si="39"/>
        <v>131925</v>
      </c>
      <c r="AC203" s="93">
        <f>AC204</f>
        <v>131925</v>
      </c>
      <c r="AD203" s="93">
        <f t="shared" ref="AD203:AK203" si="40">SUM(AD204)</f>
        <v>0</v>
      </c>
      <c r="AE203" s="93">
        <f t="shared" si="40"/>
        <v>0</v>
      </c>
      <c r="AF203" s="93">
        <f t="shared" si="40"/>
        <v>0</v>
      </c>
      <c r="AG203" s="93">
        <f t="shared" si="40"/>
        <v>0</v>
      </c>
      <c r="AH203" s="93">
        <f t="shared" si="40"/>
        <v>0</v>
      </c>
      <c r="AI203" s="96">
        <f>SUM(AI204:AI205)</f>
        <v>1337749.17</v>
      </c>
      <c r="AJ203" s="96">
        <f>SUM(AJ204:AJ205)</f>
        <v>0</v>
      </c>
      <c r="AK203" s="93">
        <f t="shared" si="40"/>
        <v>0</v>
      </c>
      <c r="AL203" s="90">
        <f t="shared" si="38"/>
        <v>0</v>
      </c>
      <c r="AM203" s="39"/>
    </row>
    <row r="204" spans="1:44" s="60" customFormat="1" ht="18.75" customHeight="1" x14ac:dyDescent="0.25">
      <c r="A204" s="54">
        <v>4810</v>
      </c>
      <c r="B204" s="62" t="s">
        <v>43</v>
      </c>
      <c r="C204" s="50">
        <v>0</v>
      </c>
      <c r="D204" s="50"/>
      <c r="E204" s="50"/>
      <c r="F204" s="50"/>
      <c r="G204" s="50"/>
      <c r="H204" s="50"/>
      <c r="I204" s="50"/>
      <c r="J204" s="50"/>
      <c r="K204" s="50"/>
      <c r="L204" s="50"/>
      <c r="M204" s="59"/>
      <c r="O204" s="61"/>
      <c r="P204" s="61"/>
      <c r="Q204" s="61"/>
      <c r="R204" s="61"/>
      <c r="S204" s="61"/>
      <c r="T204" s="50">
        <v>68341</v>
      </c>
      <c r="U204" s="50">
        <v>68341</v>
      </c>
      <c r="V204" s="50"/>
      <c r="W204" s="50"/>
      <c r="X204" s="59"/>
      <c r="Y204" s="61"/>
      <c r="Z204" s="61"/>
      <c r="AA204" s="61"/>
      <c r="AB204" s="50">
        <v>131925</v>
      </c>
      <c r="AC204" s="50">
        <v>131925</v>
      </c>
      <c r="AD204" s="50"/>
      <c r="AE204" s="50"/>
      <c r="AF204" s="61"/>
      <c r="AG204" s="61"/>
      <c r="AH204" s="61"/>
      <c r="AI204" s="81">
        <v>1237749.17</v>
      </c>
      <c r="AJ204" s="81">
        <v>0</v>
      </c>
      <c r="AK204" s="50"/>
      <c r="AL204" s="85">
        <f t="shared" si="38"/>
        <v>0</v>
      </c>
      <c r="AM204" s="57"/>
    </row>
    <row r="205" spans="1:44" s="60" customFormat="1" ht="18.75" customHeight="1" x14ac:dyDescent="0.25">
      <c r="A205" s="54" t="s">
        <v>296</v>
      </c>
      <c r="B205" s="62" t="s">
        <v>297</v>
      </c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9"/>
      <c r="O205" s="61"/>
      <c r="P205" s="61"/>
      <c r="Q205" s="61"/>
      <c r="R205" s="61"/>
      <c r="S205" s="61"/>
      <c r="T205" s="50"/>
      <c r="U205" s="50"/>
      <c r="V205" s="50"/>
      <c r="W205" s="50"/>
      <c r="X205" s="59"/>
      <c r="Y205" s="61"/>
      <c r="Z205" s="61"/>
      <c r="AA205" s="61"/>
      <c r="AB205" s="50"/>
      <c r="AC205" s="50"/>
      <c r="AD205" s="50"/>
      <c r="AE205" s="50"/>
      <c r="AF205" s="61"/>
      <c r="AG205" s="61"/>
      <c r="AH205" s="61"/>
      <c r="AI205" s="81">
        <v>100000</v>
      </c>
      <c r="AJ205" s="81">
        <v>0</v>
      </c>
      <c r="AK205" s="50"/>
      <c r="AL205" s="85">
        <f t="shared" si="38"/>
        <v>0</v>
      </c>
      <c r="AM205" s="57"/>
    </row>
    <row r="206" spans="1:44" s="41" customFormat="1" ht="19.5" customHeight="1" thickBot="1" x14ac:dyDescent="0.35">
      <c r="A206" s="130"/>
      <c r="B206" s="125" t="s">
        <v>44</v>
      </c>
      <c r="C206" s="123" t="e">
        <f>SUM(C207+#REF!+#REF!+C312+#REF!+#REF!+#REF!+#REF!+C374)</f>
        <v>#REF!</v>
      </c>
      <c r="D206" s="123" t="e">
        <f>SUM(D207+#REF!+#REF!+D312+#REF!+#REF!+#REF!+#REF!+D374)</f>
        <v>#REF!</v>
      </c>
      <c r="E206" s="123" t="e">
        <f>SUM(E207+#REF!+#REF!+E312+#REF!+#REF!+#REF!+#REF!+E374)</f>
        <v>#REF!</v>
      </c>
      <c r="F206" s="123" t="e">
        <f>SUM(F207+#REF!+#REF!+F312+#REF!+#REF!+#REF!+#REF!+F374)</f>
        <v>#REF!</v>
      </c>
      <c r="G206" s="123" t="e">
        <f>SUM(G207+#REF!+#REF!+G312+#REF!+#REF!+#REF!+#REF!+G374)</f>
        <v>#REF!</v>
      </c>
      <c r="H206" s="123"/>
      <c r="I206" s="123"/>
      <c r="J206" s="123"/>
      <c r="K206" s="123"/>
      <c r="L206" s="123"/>
      <c r="M206" s="123" t="e">
        <f>SUM(M207+#REF!+#REF!+M312+#REF!+#REF!+M359+M374+#REF!)</f>
        <v>#REF!</v>
      </c>
      <c r="N206" s="123" t="e">
        <f>SUM(N207+#REF!+#REF!+N312+#REF!+#REF!+N359+N374+#REF!)</f>
        <v>#REF!</v>
      </c>
      <c r="O206" s="123" t="e">
        <f>SUM(O207+#REF!+#REF!+O312+#REF!+#REF!+O359+O374+#REF!)</f>
        <v>#REF!</v>
      </c>
      <c r="P206" s="123" t="e">
        <f>SUM(P207+#REF!+#REF!+P312+#REF!+#REF!+P359+P374+#REF!)</f>
        <v>#REF!</v>
      </c>
      <c r="Q206" s="123" t="e">
        <f>SUM(Q207+#REF!+#REF!+Q312+#REF!+#REF!+Q359+Q374+#REF!)</f>
        <v>#REF!</v>
      </c>
      <c r="R206" s="123" t="e">
        <f>SUM(R207+#REF!+#REF!+R312+#REF!+#REF!+R359+R374+#REF!)</f>
        <v>#REF!</v>
      </c>
      <c r="S206" s="123" t="e">
        <f>SUM(S207+#REF!+#REF!+S312+#REF!+#REF!+S359+S374+#REF!)</f>
        <v>#REF!</v>
      </c>
      <c r="T206" s="123" t="e">
        <f>SUM(T207+#REF!+#REF!+T312+#REF!+#REF!+T359+T374+#REF!+T333+T349)</f>
        <v>#REF!</v>
      </c>
      <c r="U206" s="123" t="e">
        <f>SUM(U207+#REF!+#REF!+U312+#REF!+#REF!+U359+U374+#REF!+U333+U349)</f>
        <v>#REF!</v>
      </c>
      <c r="V206" s="123" t="e">
        <f>SUM(V207+#REF!+#REF!+V312+#REF!+#REF!+V359+V374+#REF!+V333+V349)</f>
        <v>#REF!</v>
      </c>
      <c r="W206" s="123" t="e">
        <f>SUM(W207+#REF!+#REF!+W312+#REF!+#REF!+W359+W374+#REF!+W333+W349)</f>
        <v>#REF!</v>
      </c>
      <c r="X206" s="123" t="e">
        <f>SUM(X207+#REF!+#REF!+X312+#REF!+#REF!+X359+X374+#REF!+X333+X349)</f>
        <v>#REF!</v>
      </c>
      <c r="Y206" s="123" t="e">
        <f>SUM(Y207+#REF!+#REF!+Y312+#REF!+#REF!+Y359+Y374+#REF!+Y333+Y349)</f>
        <v>#REF!</v>
      </c>
      <c r="Z206" s="123" t="e">
        <f>SUM(Z207+#REF!+#REF!+Z312+#REF!+#REF!+Z359+Z374+#REF!+Z333+Z349)</f>
        <v>#REF!</v>
      </c>
      <c r="AA206" s="123" t="e">
        <f>SUM(AA207+#REF!+#REF!+AA312+#REF!+#REF!+AA359+AA374+#REF!+AA333+AA349)</f>
        <v>#REF!</v>
      </c>
      <c r="AB206" s="123" t="e">
        <f>SUM(AB207+#REF!+#REF!+AB312+#REF!+#REF!+AB359+AB374+AB333+AB349+#REF!)</f>
        <v>#REF!</v>
      </c>
      <c r="AC206" s="123" t="e">
        <f>SUM(AC207+#REF!+#REF!+AC312+#REF!+#REF!+AC359+AC374+AC333+AC349+#REF!)</f>
        <v>#REF!</v>
      </c>
      <c r="AD206" s="123" t="e">
        <f>SUM(AD207+#REF!+#REF!+AD312+#REF!+#REF!+AD359+AD374+AD333+AD349+#REF!)</f>
        <v>#REF!</v>
      </c>
      <c r="AE206" s="123" t="e">
        <f>SUM(AE207+#REF!+#REF!+AE312+#REF!+#REF!+AE359+AE374+AE333+AE349+#REF!)</f>
        <v>#REF!</v>
      </c>
      <c r="AF206" s="123" t="e">
        <f>SUM(AF207+#REF!+#REF!+AF312+#REF!+#REF!+AF359+AF374+AF333+AF349+#REF!)</f>
        <v>#REF!</v>
      </c>
      <c r="AG206" s="123" t="e">
        <f>SUM(AG207+#REF!+#REF!+AG312+#REF!+#REF!+AG359+AG374+AG333+AG349+#REF!)</f>
        <v>#REF!</v>
      </c>
      <c r="AH206" s="123" t="e">
        <f>SUM(AH207+#REF!+#REF!+AH312+#REF!+#REF!+AH359+AH374+AH333+AH349+#REF!)</f>
        <v>#REF!</v>
      </c>
      <c r="AI206" s="124">
        <f>SUM(AI207+AI224+AI268+AI284+AI312+AI333+AI349+AI359+AI364+AI371+AI374)</f>
        <v>50546677.219999991</v>
      </c>
      <c r="AJ206" s="124">
        <f>SUM(AJ207+AJ224+AJ268+AJ284+AJ312+AJ333+AJ349+AJ359+AJ364+AJ371+AJ374)</f>
        <v>47334762.230000004</v>
      </c>
      <c r="AK206" s="123" t="e">
        <f>SUM(AK207+#REF!+#REF!+AK312+#REF!+#REF!+AK359+AK374+AK333+AK349+#REF!)</f>
        <v>#REF!</v>
      </c>
      <c r="AL206" s="122">
        <f t="shared" si="38"/>
        <v>0.9364564563557678</v>
      </c>
      <c r="AM206" s="13"/>
    </row>
    <row r="207" spans="1:44" s="40" customFormat="1" ht="21.75" customHeight="1" thickTop="1" x14ac:dyDescent="0.3">
      <c r="A207" s="30" t="s">
        <v>66</v>
      </c>
      <c r="B207" s="87" t="s">
        <v>67</v>
      </c>
      <c r="C207" s="88">
        <f>SUM(C208:C222)</f>
        <v>1918420</v>
      </c>
      <c r="D207" s="88">
        <f>SUM(D208:D222)</f>
        <v>1918420</v>
      </c>
      <c r="E207" s="88">
        <f>SUM(E208:E222)</f>
        <v>0</v>
      </c>
      <c r="F207" s="88">
        <f>SUM(F208:F222)</f>
        <v>0</v>
      </c>
      <c r="G207" s="88">
        <f>SUM(G208:G222)</f>
        <v>0</v>
      </c>
      <c r="H207" s="88"/>
      <c r="I207" s="88"/>
      <c r="J207" s="88"/>
      <c r="K207" s="88"/>
      <c r="L207" s="88"/>
      <c r="M207" s="88">
        <f>SUM(M208:M222)</f>
        <v>0</v>
      </c>
      <c r="N207" s="88">
        <f>SUM(N208:N222)</f>
        <v>0</v>
      </c>
      <c r="O207" s="88">
        <f>SUM(O208:O222)</f>
        <v>0</v>
      </c>
      <c r="P207" s="88"/>
      <c r="Q207" s="88"/>
      <c r="R207" s="88">
        <f t="shared" ref="R207:AA207" si="41">SUM(R208:R222)</f>
        <v>0</v>
      </c>
      <c r="S207" s="88">
        <f t="shared" si="41"/>
        <v>0</v>
      </c>
      <c r="T207" s="88">
        <f t="shared" si="41"/>
        <v>1510093</v>
      </c>
      <c r="U207" s="88">
        <f t="shared" si="41"/>
        <v>1510093</v>
      </c>
      <c r="V207" s="88">
        <f t="shared" si="41"/>
        <v>0</v>
      </c>
      <c r="W207" s="88">
        <f t="shared" si="41"/>
        <v>0</v>
      </c>
      <c r="X207" s="94">
        <f t="shared" si="41"/>
        <v>0</v>
      </c>
      <c r="Y207" s="95">
        <f t="shared" si="41"/>
        <v>0</v>
      </c>
      <c r="Z207" s="88">
        <f t="shared" si="41"/>
        <v>0</v>
      </c>
      <c r="AA207" s="88">
        <f t="shared" si="41"/>
        <v>0</v>
      </c>
      <c r="AB207" s="88">
        <f t="shared" ref="AB207:AH207" si="42">SUM(AB209:AB223)</f>
        <v>1034658</v>
      </c>
      <c r="AC207" s="88">
        <f t="shared" si="42"/>
        <v>1034658</v>
      </c>
      <c r="AD207" s="88">
        <f t="shared" si="42"/>
        <v>0</v>
      </c>
      <c r="AE207" s="88">
        <f t="shared" si="42"/>
        <v>0</v>
      </c>
      <c r="AF207" s="88">
        <f t="shared" si="42"/>
        <v>0</v>
      </c>
      <c r="AG207" s="88">
        <f t="shared" si="42"/>
        <v>0</v>
      </c>
      <c r="AH207" s="88">
        <f t="shared" si="42"/>
        <v>5641</v>
      </c>
      <c r="AI207" s="89">
        <f>SUM(AI208:AI223)</f>
        <v>4453694</v>
      </c>
      <c r="AJ207" s="89">
        <f>SUM(AJ208:AJ223)</f>
        <v>4453692.32</v>
      </c>
      <c r="AK207" s="88">
        <f>SUM(AK209:AK223)</f>
        <v>0</v>
      </c>
      <c r="AL207" s="90">
        <f t="shared" si="38"/>
        <v>0.99999962278504095</v>
      </c>
      <c r="AM207" s="31"/>
    </row>
    <row r="208" spans="1:44" s="60" customFormat="1" ht="15.6" x14ac:dyDescent="0.25">
      <c r="A208" s="54" t="s">
        <v>123</v>
      </c>
      <c r="B208" s="55" t="s">
        <v>306</v>
      </c>
      <c r="C208" s="50">
        <v>807500</v>
      </c>
      <c r="D208" s="50">
        <v>807500</v>
      </c>
      <c r="E208" s="50"/>
      <c r="F208" s="50"/>
      <c r="G208" s="50"/>
      <c r="H208" s="50"/>
      <c r="I208" s="50"/>
      <c r="J208" s="50"/>
      <c r="K208" s="50"/>
      <c r="L208" s="50"/>
      <c r="M208" s="59"/>
      <c r="O208" s="61"/>
      <c r="P208" s="61"/>
      <c r="Q208" s="61"/>
      <c r="R208" s="61"/>
      <c r="S208" s="61"/>
      <c r="T208" s="50">
        <v>609489</v>
      </c>
      <c r="U208" s="50">
        <v>609489</v>
      </c>
      <c r="V208" s="50"/>
      <c r="W208" s="50"/>
      <c r="X208" s="59"/>
      <c r="Y208" s="61"/>
      <c r="Z208" s="61"/>
      <c r="AA208" s="61"/>
      <c r="AB208" s="50">
        <v>300</v>
      </c>
      <c r="AC208" s="50">
        <v>300</v>
      </c>
      <c r="AD208" s="50"/>
      <c r="AE208" s="50"/>
      <c r="AF208" s="61"/>
      <c r="AG208" s="61"/>
      <c r="AH208" s="61"/>
      <c r="AI208" s="81">
        <v>81057</v>
      </c>
      <c r="AJ208" s="81">
        <v>81057</v>
      </c>
      <c r="AK208" s="50"/>
      <c r="AL208" s="85">
        <f>SUM(AJ208/AI208)</f>
        <v>1</v>
      </c>
      <c r="AM208" s="57"/>
      <c r="AO208" s="151"/>
    </row>
    <row r="209" spans="1:39" s="60" customFormat="1" ht="15.6" x14ac:dyDescent="0.25">
      <c r="A209" s="54">
        <v>4010</v>
      </c>
      <c r="B209" s="55" t="s">
        <v>26</v>
      </c>
      <c r="C209" s="50">
        <v>807500</v>
      </c>
      <c r="D209" s="50">
        <v>807500</v>
      </c>
      <c r="E209" s="50"/>
      <c r="F209" s="50"/>
      <c r="G209" s="50"/>
      <c r="H209" s="50"/>
      <c r="I209" s="50"/>
      <c r="J209" s="50"/>
      <c r="K209" s="50"/>
      <c r="L209" s="50"/>
      <c r="M209" s="59"/>
      <c r="O209" s="61"/>
      <c r="P209" s="61"/>
      <c r="Q209" s="61"/>
      <c r="R209" s="61"/>
      <c r="S209" s="61"/>
      <c r="T209" s="50">
        <v>609489</v>
      </c>
      <c r="U209" s="50">
        <v>609489</v>
      </c>
      <c r="V209" s="50"/>
      <c r="W209" s="50"/>
      <c r="X209" s="59"/>
      <c r="Y209" s="61"/>
      <c r="Z209" s="61"/>
      <c r="AA209" s="61"/>
      <c r="AB209" s="50">
        <v>694376</v>
      </c>
      <c r="AC209" s="50">
        <v>694376</v>
      </c>
      <c r="AD209" s="50"/>
      <c r="AE209" s="50"/>
      <c r="AF209" s="61"/>
      <c r="AG209" s="61"/>
      <c r="AH209" s="61"/>
      <c r="AI209" s="81">
        <v>3206851</v>
      </c>
      <c r="AJ209" s="81">
        <v>3206851</v>
      </c>
      <c r="AK209" s="50"/>
      <c r="AL209" s="85">
        <f t="shared" ref="AL209:AL223" si="43">SUM(AJ209/AI209)</f>
        <v>1</v>
      </c>
      <c r="AM209" s="57"/>
    </row>
    <row r="210" spans="1:39" s="60" customFormat="1" ht="18.75" customHeight="1" x14ac:dyDescent="0.25">
      <c r="A210" s="54">
        <v>4040</v>
      </c>
      <c r="B210" s="55" t="s">
        <v>4</v>
      </c>
      <c r="C210" s="50">
        <v>61850</v>
      </c>
      <c r="D210" s="50">
        <v>61850</v>
      </c>
      <c r="E210" s="50"/>
      <c r="F210" s="50"/>
      <c r="G210" s="50"/>
      <c r="H210" s="50"/>
      <c r="I210" s="50"/>
      <c r="J210" s="50"/>
      <c r="K210" s="50"/>
      <c r="L210" s="50"/>
      <c r="M210" s="59"/>
      <c r="O210" s="61"/>
      <c r="P210" s="61"/>
      <c r="Q210" s="61"/>
      <c r="R210" s="61"/>
      <c r="S210" s="61"/>
      <c r="T210" s="50">
        <v>55855</v>
      </c>
      <c r="U210" s="50">
        <v>55855</v>
      </c>
      <c r="V210" s="50"/>
      <c r="W210" s="50"/>
      <c r="X210" s="59"/>
      <c r="Y210" s="61"/>
      <c r="Z210" s="61"/>
      <c r="AA210" s="61"/>
      <c r="AB210" s="50">
        <v>60099</v>
      </c>
      <c r="AC210" s="50">
        <v>60099</v>
      </c>
      <c r="AD210" s="50"/>
      <c r="AE210" s="50"/>
      <c r="AF210" s="61"/>
      <c r="AG210" s="61"/>
      <c r="AH210" s="61">
        <v>5641</v>
      </c>
      <c r="AI210" s="81">
        <v>211703</v>
      </c>
      <c r="AJ210" s="81">
        <v>211702.22</v>
      </c>
      <c r="AK210" s="50"/>
      <c r="AL210" s="85">
        <f t="shared" si="43"/>
        <v>0.99999631559307145</v>
      </c>
      <c r="AM210" s="57"/>
    </row>
    <row r="211" spans="1:39" s="60" customFormat="1" ht="15.6" x14ac:dyDescent="0.25">
      <c r="A211" s="54">
        <v>4110</v>
      </c>
      <c r="B211" s="148" t="s">
        <v>174</v>
      </c>
      <c r="C211" s="50">
        <v>158250</v>
      </c>
      <c r="D211" s="50">
        <v>158250</v>
      </c>
      <c r="E211" s="50"/>
      <c r="F211" s="50"/>
      <c r="G211" s="50"/>
      <c r="H211" s="50"/>
      <c r="I211" s="50"/>
      <c r="J211" s="50"/>
      <c r="K211" s="50"/>
      <c r="L211" s="50"/>
      <c r="M211" s="59"/>
      <c r="O211" s="61"/>
      <c r="P211" s="61"/>
      <c r="Q211" s="61"/>
      <c r="R211" s="61"/>
      <c r="S211" s="61"/>
      <c r="T211" s="50">
        <v>102000</v>
      </c>
      <c r="U211" s="50">
        <v>102000</v>
      </c>
      <c r="V211" s="50"/>
      <c r="W211" s="50"/>
      <c r="X211" s="59"/>
      <c r="Y211" s="61"/>
      <c r="Z211" s="61"/>
      <c r="AA211" s="61"/>
      <c r="AB211" s="50">
        <v>133107</v>
      </c>
      <c r="AC211" s="50">
        <v>133107</v>
      </c>
      <c r="AD211" s="50"/>
      <c r="AE211" s="50"/>
      <c r="AF211" s="61"/>
      <c r="AG211" s="61"/>
      <c r="AH211" s="61"/>
      <c r="AI211" s="81">
        <v>551516</v>
      </c>
      <c r="AJ211" s="81">
        <v>551516</v>
      </c>
      <c r="AK211" s="50"/>
      <c r="AL211" s="85">
        <f t="shared" si="43"/>
        <v>1</v>
      </c>
      <c r="AM211" s="57"/>
    </row>
    <row r="212" spans="1:39" s="60" customFormat="1" ht="15.6" x14ac:dyDescent="0.25">
      <c r="A212" s="54">
        <v>4120</v>
      </c>
      <c r="B212" s="62" t="s">
        <v>8</v>
      </c>
      <c r="C212" s="50">
        <v>21720</v>
      </c>
      <c r="D212" s="50">
        <v>21720</v>
      </c>
      <c r="E212" s="50"/>
      <c r="F212" s="50"/>
      <c r="G212" s="50"/>
      <c r="H212" s="50"/>
      <c r="I212" s="50"/>
      <c r="J212" s="50"/>
      <c r="K212" s="50"/>
      <c r="L212" s="50"/>
      <c r="M212" s="59"/>
      <c r="O212" s="61"/>
      <c r="P212" s="61"/>
      <c r="Q212" s="61"/>
      <c r="R212" s="61"/>
      <c r="S212" s="61"/>
      <c r="T212" s="50">
        <v>17760</v>
      </c>
      <c r="U212" s="50">
        <v>17760</v>
      </c>
      <c r="V212" s="50"/>
      <c r="W212" s="50"/>
      <c r="X212" s="59"/>
      <c r="Y212" s="61"/>
      <c r="Z212" s="61"/>
      <c r="AA212" s="61"/>
      <c r="AB212" s="50">
        <v>18393</v>
      </c>
      <c r="AC212" s="50">
        <v>18393</v>
      </c>
      <c r="AD212" s="50"/>
      <c r="AE212" s="50"/>
      <c r="AF212" s="61"/>
      <c r="AG212" s="61"/>
      <c r="AH212" s="61"/>
      <c r="AI212" s="81">
        <v>63339</v>
      </c>
      <c r="AJ212" s="81">
        <v>63339</v>
      </c>
      <c r="AK212" s="50"/>
      <c r="AL212" s="85">
        <f t="shared" si="43"/>
        <v>1</v>
      </c>
      <c r="AM212" s="57"/>
    </row>
    <row r="213" spans="1:39" s="60" customFormat="1" ht="15.75" customHeight="1" x14ac:dyDescent="0.25">
      <c r="A213" s="54" t="s">
        <v>160</v>
      </c>
      <c r="B213" s="62" t="s">
        <v>161</v>
      </c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9"/>
      <c r="O213" s="61"/>
      <c r="P213" s="61"/>
      <c r="Q213" s="61"/>
      <c r="R213" s="61"/>
      <c r="S213" s="61"/>
      <c r="T213" s="50"/>
      <c r="U213" s="50"/>
      <c r="V213" s="50"/>
      <c r="W213" s="50"/>
      <c r="X213" s="59"/>
      <c r="Y213" s="61"/>
      <c r="Z213" s="61"/>
      <c r="AA213" s="61"/>
      <c r="AB213" s="50"/>
      <c r="AC213" s="50"/>
      <c r="AD213" s="50"/>
      <c r="AE213" s="50"/>
      <c r="AF213" s="61"/>
      <c r="AG213" s="61"/>
      <c r="AH213" s="61"/>
      <c r="AI213" s="81">
        <v>3000</v>
      </c>
      <c r="AJ213" s="81">
        <v>3000</v>
      </c>
      <c r="AK213" s="50"/>
      <c r="AL213" s="85">
        <f t="shared" si="43"/>
        <v>1</v>
      </c>
      <c r="AM213" s="57"/>
    </row>
    <row r="214" spans="1:39" s="60" customFormat="1" ht="15.6" x14ac:dyDescent="0.25">
      <c r="A214" s="54">
        <v>4210</v>
      </c>
      <c r="B214" s="148" t="s">
        <v>83</v>
      </c>
      <c r="C214" s="50">
        <v>15100</v>
      </c>
      <c r="D214" s="50">
        <v>15100</v>
      </c>
      <c r="E214" s="50"/>
      <c r="F214" s="50"/>
      <c r="G214" s="50"/>
      <c r="H214" s="50"/>
      <c r="I214" s="50"/>
      <c r="J214" s="50"/>
      <c r="K214" s="50"/>
      <c r="L214" s="50"/>
      <c r="M214" s="59"/>
      <c r="O214" s="61"/>
      <c r="P214" s="61"/>
      <c r="Q214" s="61"/>
      <c r="R214" s="61"/>
      <c r="S214" s="61"/>
      <c r="T214" s="50">
        <v>10000</v>
      </c>
      <c r="U214" s="50">
        <v>10000</v>
      </c>
      <c r="V214" s="50"/>
      <c r="W214" s="50"/>
      <c r="X214" s="59"/>
      <c r="Y214" s="61"/>
      <c r="Z214" s="61"/>
      <c r="AA214" s="61"/>
      <c r="AB214" s="50">
        <v>11600</v>
      </c>
      <c r="AC214" s="50">
        <v>11600</v>
      </c>
      <c r="AD214" s="50"/>
      <c r="AE214" s="50"/>
      <c r="AF214" s="61"/>
      <c r="AG214" s="61"/>
      <c r="AH214" s="61"/>
      <c r="AI214" s="81">
        <v>23758</v>
      </c>
      <c r="AJ214" s="81">
        <v>23758</v>
      </c>
      <c r="AK214" s="50"/>
      <c r="AL214" s="85">
        <f t="shared" si="43"/>
        <v>1</v>
      </c>
      <c r="AM214" s="57"/>
    </row>
    <row r="215" spans="1:39" s="60" customFormat="1" ht="15.6" x14ac:dyDescent="0.25">
      <c r="A215" s="54">
        <v>4240</v>
      </c>
      <c r="B215" s="55" t="s">
        <v>79</v>
      </c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9"/>
      <c r="O215" s="61"/>
      <c r="P215" s="61"/>
      <c r="Q215" s="61"/>
      <c r="R215" s="61"/>
      <c r="S215" s="61"/>
      <c r="T215" s="50">
        <v>3000</v>
      </c>
      <c r="U215" s="50">
        <v>3000</v>
      </c>
      <c r="V215" s="50"/>
      <c r="W215" s="50"/>
      <c r="X215" s="59"/>
      <c r="Y215" s="61"/>
      <c r="Z215" s="61"/>
      <c r="AA215" s="61"/>
      <c r="AB215" s="50">
        <v>1000</v>
      </c>
      <c r="AC215" s="50">
        <v>1000</v>
      </c>
      <c r="AD215" s="50"/>
      <c r="AE215" s="50"/>
      <c r="AF215" s="61"/>
      <c r="AG215" s="61"/>
      <c r="AH215" s="61"/>
      <c r="AI215" s="81">
        <v>6753</v>
      </c>
      <c r="AJ215" s="81">
        <v>6752.96</v>
      </c>
      <c r="AK215" s="50"/>
      <c r="AL215" s="85">
        <f t="shared" si="43"/>
        <v>0.99999407670664886</v>
      </c>
      <c r="AM215" s="57"/>
    </row>
    <row r="216" spans="1:39" s="60" customFormat="1" ht="15.6" x14ac:dyDescent="0.25">
      <c r="A216" s="54">
        <v>4260</v>
      </c>
      <c r="B216" s="55" t="s">
        <v>6</v>
      </c>
      <c r="C216" s="50">
        <v>41000</v>
      </c>
      <c r="D216" s="50">
        <v>41000</v>
      </c>
      <c r="E216" s="50"/>
      <c r="F216" s="50"/>
      <c r="G216" s="50"/>
      <c r="H216" s="50"/>
      <c r="I216" s="50"/>
      <c r="J216" s="50"/>
      <c r="K216" s="50"/>
      <c r="L216" s="50"/>
      <c r="M216" s="59"/>
      <c r="O216" s="61"/>
      <c r="P216" s="61"/>
      <c r="Q216" s="61"/>
      <c r="R216" s="61"/>
      <c r="S216" s="61"/>
      <c r="T216" s="50">
        <v>20000</v>
      </c>
      <c r="U216" s="50">
        <v>20000</v>
      </c>
      <c r="V216" s="50"/>
      <c r="W216" s="50"/>
      <c r="X216" s="59"/>
      <c r="Y216" s="61"/>
      <c r="Z216" s="61"/>
      <c r="AA216" s="61"/>
      <c r="AB216" s="50">
        <v>22700</v>
      </c>
      <c r="AC216" s="50">
        <v>22700</v>
      </c>
      <c r="AD216" s="50"/>
      <c r="AE216" s="50"/>
      <c r="AF216" s="61"/>
      <c r="AG216" s="61"/>
      <c r="AH216" s="61"/>
      <c r="AI216" s="81">
        <v>37000</v>
      </c>
      <c r="AJ216" s="81">
        <v>37000</v>
      </c>
      <c r="AK216" s="50"/>
      <c r="AL216" s="85">
        <f t="shared" si="43"/>
        <v>1</v>
      </c>
      <c r="AM216" s="57"/>
    </row>
    <row r="217" spans="1:39" s="60" customFormat="1" ht="18.75" customHeight="1" x14ac:dyDescent="0.25">
      <c r="A217" s="54" t="s">
        <v>120</v>
      </c>
      <c r="B217" s="148" t="s">
        <v>29</v>
      </c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9"/>
      <c r="O217" s="61"/>
      <c r="P217" s="61"/>
      <c r="Q217" s="61"/>
      <c r="R217" s="61"/>
      <c r="S217" s="61"/>
      <c r="T217" s="50"/>
      <c r="U217" s="50"/>
      <c r="V217" s="50"/>
      <c r="W217" s="50"/>
      <c r="X217" s="59"/>
      <c r="Y217" s="61"/>
      <c r="Z217" s="61"/>
      <c r="AA217" s="61"/>
      <c r="AB217" s="50"/>
      <c r="AC217" s="50"/>
      <c r="AD217" s="50"/>
      <c r="AE217" s="50"/>
      <c r="AF217" s="61"/>
      <c r="AG217" s="61"/>
      <c r="AH217" s="61"/>
      <c r="AI217" s="81">
        <v>29958</v>
      </c>
      <c r="AJ217" s="81">
        <v>29957.55</v>
      </c>
      <c r="AK217" s="50"/>
      <c r="AL217" s="85">
        <f t="shared" si="43"/>
        <v>0.99998497897055871</v>
      </c>
      <c r="AM217" s="57"/>
    </row>
    <row r="218" spans="1:39" s="60" customFormat="1" ht="15.6" x14ac:dyDescent="0.25">
      <c r="A218" s="54" t="s">
        <v>144</v>
      </c>
      <c r="B218" s="55" t="s">
        <v>145</v>
      </c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9"/>
      <c r="O218" s="61"/>
      <c r="P218" s="61"/>
      <c r="Q218" s="61"/>
      <c r="R218" s="61"/>
      <c r="S218" s="61"/>
      <c r="T218" s="50">
        <v>500</v>
      </c>
      <c r="U218" s="50">
        <v>500</v>
      </c>
      <c r="V218" s="50"/>
      <c r="W218" s="50"/>
      <c r="X218" s="59"/>
      <c r="Y218" s="61"/>
      <c r="Z218" s="61"/>
      <c r="AA218" s="61"/>
      <c r="AB218" s="50">
        <v>600</v>
      </c>
      <c r="AC218" s="50">
        <v>600</v>
      </c>
      <c r="AD218" s="50"/>
      <c r="AE218" s="50"/>
      <c r="AF218" s="61"/>
      <c r="AG218" s="61"/>
      <c r="AH218" s="61"/>
      <c r="AI218" s="81">
        <v>550</v>
      </c>
      <c r="AJ218" s="81">
        <v>550</v>
      </c>
      <c r="AK218" s="50"/>
      <c r="AL218" s="85">
        <f t="shared" si="43"/>
        <v>1</v>
      </c>
      <c r="AM218" s="57"/>
    </row>
    <row r="219" spans="1:39" s="60" customFormat="1" ht="15.6" x14ac:dyDescent="0.25">
      <c r="A219" s="54">
        <v>4300</v>
      </c>
      <c r="B219" s="55" t="s">
        <v>28</v>
      </c>
      <c r="C219" s="50">
        <v>5000</v>
      </c>
      <c r="D219" s="50">
        <v>5000</v>
      </c>
      <c r="E219" s="50"/>
      <c r="F219" s="50"/>
      <c r="G219" s="50"/>
      <c r="H219" s="50"/>
      <c r="I219" s="50"/>
      <c r="J219" s="50"/>
      <c r="K219" s="50"/>
      <c r="L219" s="50"/>
      <c r="M219" s="59"/>
      <c r="O219" s="61"/>
      <c r="P219" s="61"/>
      <c r="Q219" s="61"/>
      <c r="R219" s="61"/>
      <c r="S219" s="61"/>
      <c r="T219" s="50">
        <v>14000</v>
      </c>
      <c r="U219" s="50">
        <v>14000</v>
      </c>
      <c r="V219" s="50"/>
      <c r="W219" s="50"/>
      <c r="X219" s="59"/>
      <c r="Y219" s="61"/>
      <c r="Z219" s="61"/>
      <c r="AA219" s="61"/>
      <c r="AB219" s="50">
        <v>5000</v>
      </c>
      <c r="AC219" s="50">
        <v>5000</v>
      </c>
      <c r="AD219" s="50"/>
      <c r="AE219" s="50"/>
      <c r="AF219" s="61"/>
      <c r="AG219" s="61"/>
      <c r="AH219" s="61"/>
      <c r="AI219" s="81">
        <v>16323</v>
      </c>
      <c r="AJ219" s="81">
        <v>16322.99</v>
      </c>
      <c r="AK219" s="50"/>
      <c r="AL219" s="85">
        <f t="shared" si="43"/>
        <v>0.99999938736751826</v>
      </c>
      <c r="AM219" s="57"/>
    </row>
    <row r="220" spans="1:39" s="60" customFormat="1" ht="15.6" x14ac:dyDescent="0.25">
      <c r="A220" s="54" t="s">
        <v>178</v>
      </c>
      <c r="B220" s="55" t="s">
        <v>277</v>
      </c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9"/>
      <c r="O220" s="61"/>
      <c r="P220" s="61"/>
      <c r="Q220" s="61"/>
      <c r="R220" s="61"/>
      <c r="S220" s="61"/>
      <c r="T220" s="50">
        <v>900</v>
      </c>
      <c r="U220" s="50">
        <v>900</v>
      </c>
      <c r="V220" s="50"/>
      <c r="W220" s="50"/>
      <c r="X220" s="59"/>
      <c r="Y220" s="61"/>
      <c r="Z220" s="61"/>
      <c r="AA220" s="61"/>
      <c r="AB220" s="50">
        <v>300</v>
      </c>
      <c r="AC220" s="50">
        <v>300</v>
      </c>
      <c r="AD220" s="50"/>
      <c r="AE220" s="50"/>
      <c r="AF220" s="61"/>
      <c r="AG220" s="61"/>
      <c r="AH220" s="61"/>
      <c r="AI220" s="81">
        <v>1392</v>
      </c>
      <c r="AJ220" s="81">
        <v>1391.6</v>
      </c>
      <c r="AK220" s="50"/>
      <c r="AL220" s="85">
        <f t="shared" si="43"/>
        <v>0.99971264367816082</v>
      </c>
      <c r="AM220" s="57"/>
    </row>
    <row r="221" spans="1:39" s="60" customFormat="1" ht="15.6" x14ac:dyDescent="0.25">
      <c r="A221" s="46">
        <v>4410</v>
      </c>
      <c r="B221" s="58" t="s">
        <v>5</v>
      </c>
      <c r="C221" s="50">
        <v>500</v>
      </c>
      <c r="D221" s="50">
        <v>500</v>
      </c>
      <c r="E221" s="50"/>
      <c r="F221" s="50"/>
      <c r="G221" s="50"/>
      <c r="H221" s="50"/>
      <c r="I221" s="50"/>
      <c r="J221" s="50"/>
      <c r="K221" s="50"/>
      <c r="L221" s="50"/>
      <c r="M221" s="59"/>
      <c r="O221" s="61"/>
      <c r="P221" s="61"/>
      <c r="Q221" s="61"/>
      <c r="R221" s="61"/>
      <c r="S221" s="61"/>
      <c r="T221" s="50">
        <v>700</v>
      </c>
      <c r="U221" s="50">
        <v>700</v>
      </c>
      <c r="V221" s="50"/>
      <c r="W221" s="50"/>
      <c r="X221" s="59"/>
      <c r="Y221" s="61"/>
      <c r="Z221" s="61"/>
      <c r="AA221" s="61"/>
      <c r="AB221" s="50">
        <v>325</v>
      </c>
      <c r="AC221" s="50">
        <v>325</v>
      </c>
      <c r="AD221" s="50"/>
      <c r="AE221" s="50"/>
      <c r="AF221" s="61"/>
      <c r="AG221" s="61"/>
      <c r="AH221" s="61"/>
      <c r="AI221" s="81">
        <v>40</v>
      </c>
      <c r="AJ221" s="81">
        <v>40</v>
      </c>
      <c r="AK221" s="50"/>
      <c r="AL221" s="85">
        <f t="shared" si="43"/>
        <v>1</v>
      </c>
      <c r="AM221" s="57"/>
    </row>
    <row r="222" spans="1:39" s="60" customFormat="1" ht="18" customHeight="1" x14ac:dyDescent="0.25">
      <c r="A222" s="46">
        <v>4440</v>
      </c>
      <c r="B222" s="47" t="s">
        <v>9</v>
      </c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9"/>
      <c r="O222" s="61"/>
      <c r="P222" s="61"/>
      <c r="Q222" s="61"/>
      <c r="R222" s="61"/>
      <c r="S222" s="61"/>
      <c r="T222" s="50">
        <v>66400</v>
      </c>
      <c r="U222" s="50">
        <v>66400</v>
      </c>
      <c r="V222" s="50"/>
      <c r="W222" s="50"/>
      <c r="X222" s="59"/>
      <c r="Y222" s="61"/>
      <c r="Z222" s="61"/>
      <c r="AA222" s="61"/>
      <c r="AB222" s="50">
        <v>86558</v>
      </c>
      <c r="AC222" s="50">
        <v>86558</v>
      </c>
      <c r="AD222" s="50"/>
      <c r="AE222" s="50"/>
      <c r="AF222" s="61"/>
      <c r="AG222" s="61"/>
      <c r="AH222" s="61"/>
      <c r="AI222" s="81">
        <v>219604</v>
      </c>
      <c r="AJ222" s="81">
        <v>219604</v>
      </c>
      <c r="AK222" s="50"/>
      <c r="AL222" s="85">
        <f t="shared" si="43"/>
        <v>1</v>
      </c>
      <c r="AM222" s="57"/>
    </row>
    <row r="223" spans="1:39" s="60" customFormat="1" ht="17.25" customHeight="1" x14ac:dyDescent="0.25">
      <c r="A223" s="46" t="s">
        <v>179</v>
      </c>
      <c r="B223" s="47" t="s">
        <v>194</v>
      </c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9"/>
      <c r="O223" s="61"/>
      <c r="P223" s="61"/>
      <c r="Q223" s="61"/>
      <c r="R223" s="61"/>
      <c r="S223" s="61"/>
      <c r="T223" s="50"/>
      <c r="U223" s="50"/>
      <c r="V223" s="50"/>
      <c r="W223" s="50"/>
      <c r="X223" s="59"/>
      <c r="Y223" s="61"/>
      <c r="Z223" s="61"/>
      <c r="AA223" s="61"/>
      <c r="AB223" s="50">
        <v>600</v>
      </c>
      <c r="AC223" s="50">
        <v>600</v>
      </c>
      <c r="AD223" s="50"/>
      <c r="AE223" s="50"/>
      <c r="AF223" s="61"/>
      <c r="AG223" s="61"/>
      <c r="AH223" s="61"/>
      <c r="AI223" s="81">
        <v>850</v>
      </c>
      <c r="AJ223" s="81">
        <v>850</v>
      </c>
      <c r="AK223" s="50"/>
      <c r="AL223" s="85">
        <f t="shared" si="43"/>
        <v>1</v>
      </c>
      <c r="AM223" s="57"/>
    </row>
    <row r="224" spans="1:39" s="40" customFormat="1" ht="21" customHeight="1" x14ac:dyDescent="0.3">
      <c r="A224" s="30" t="s">
        <v>322</v>
      </c>
      <c r="B224" s="87" t="s">
        <v>323</v>
      </c>
      <c r="C224" s="88">
        <f>SUM(C225:C263)</f>
        <v>5820826</v>
      </c>
      <c r="D224" s="88">
        <f>SUM(D225:D263)</f>
        <v>5820826</v>
      </c>
      <c r="E224" s="88">
        <f>SUM(E225:E263)</f>
        <v>0</v>
      </c>
      <c r="F224" s="88">
        <f>SUM(F225:F263)</f>
        <v>0</v>
      </c>
      <c r="G224" s="88">
        <f>SUM(G225:G263)</f>
        <v>0</v>
      </c>
      <c r="H224" s="88"/>
      <c r="I224" s="88"/>
      <c r="J224" s="88"/>
      <c r="K224" s="88"/>
      <c r="L224" s="88"/>
      <c r="M224" s="88">
        <f t="shared" ref="M224:AH224" si="44">SUM(M225:M263)</f>
        <v>0</v>
      </c>
      <c r="N224" s="88">
        <f t="shared" si="44"/>
        <v>0</v>
      </c>
      <c r="O224" s="88">
        <f t="shared" si="44"/>
        <v>0</v>
      </c>
      <c r="P224" s="88">
        <f t="shared" si="44"/>
        <v>0</v>
      </c>
      <c r="Q224" s="88">
        <f t="shared" si="44"/>
        <v>0</v>
      </c>
      <c r="R224" s="88">
        <f t="shared" si="44"/>
        <v>0</v>
      </c>
      <c r="S224" s="88">
        <f t="shared" si="44"/>
        <v>0</v>
      </c>
      <c r="T224" s="88">
        <f t="shared" si="44"/>
        <v>6424542</v>
      </c>
      <c r="U224" s="88">
        <f t="shared" si="44"/>
        <v>6424542</v>
      </c>
      <c r="V224" s="88">
        <f t="shared" si="44"/>
        <v>0</v>
      </c>
      <c r="W224" s="88">
        <f t="shared" si="44"/>
        <v>0</v>
      </c>
      <c r="X224" s="94">
        <f t="shared" si="44"/>
        <v>0</v>
      </c>
      <c r="Y224" s="95">
        <f t="shared" si="44"/>
        <v>0</v>
      </c>
      <c r="Z224" s="88">
        <f t="shared" si="44"/>
        <v>0</v>
      </c>
      <c r="AA224" s="88">
        <f t="shared" si="44"/>
        <v>0</v>
      </c>
      <c r="AB224" s="88">
        <f t="shared" si="44"/>
        <v>5873171</v>
      </c>
      <c r="AC224" s="88">
        <f t="shared" si="44"/>
        <v>5873171</v>
      </c>
      <c r="AD224" s="88">
        <f t="shared" si="44"/>
        <v>0</v>
      </c>
      <c r="AE224" s="88">
        <f t="shared" si="44"/>
        <v>0</v>
      </c>
      <c r="AF224" s="88">
        <f t="shared" si="44"/>
        <v>0</v>
      </c>
      <c r="AG224" s="88">
        <f t="shared" si="44"/>
        <v>0</v>
      </c>
      <c r="AH224" s="88">
        <f t="shared" si="44"/>
        <v>0</v>
      </c>
      <c r="AI224" s="89">
        <f>SUM(AI225:AI267)</f>
        <v>23986446.819999993</v>
      </c>
      <c r="AJ224" s="89">
        <f>SUM(AJ225:AJ267)</f>
        <v>21830165.5</v>
      </c>
      <c r="AK224" s="88">
        <f>SUM(AK225:AK263)</f>
        <v>0</v>
      </c>
      <c r="AL224" s="90">
        <f>SUM(AJ224/AI224)</f>
        <v>0.9101041794067608</v>
      </c>
      <c r="AM224" s="31"/>
    </row>
    <row r="225" spans="1:41" s="60" customFormat="1" ht="46.8" x14ac:dyDescent="0.25">
      <c r="A225" s="54" t="s">
        <v>273</v>
      </c>
      <c r="B225" s="148" t="s">
        <v>367</v>
      </c>
      <c r="C225" s="50">
        <v>76649</v>
      </c>
      <c r="D225" s="50">
        <v>76649</v>
      </c>
      <c r="E225" s="50"/>
      <c r="F225" s="50"/>
      <c r="G225" s="50"/>
      <c r="H225" s="50"/>
      <c r="I225" s="50"/>
      <c r="J225" s="50"/>
      <c r="K225" s="50"/>
      <c r="L225" s="50"/>
      <c r="M225" s="59"/>
      <c r="O225" s="61"/>
      <c r="P225" s="61"/>
      <c r="Q225" s="61"/>
      <c r="R225" s="61"/>
      <c r="S225" s="61"/>
      <c r="T225" s="50">
        <v>159186</v>
      </c>
      <c r="U225" s="50">
        <v>159186</v>
      </c>
      <c r="V225" s="50"/>
      <c r="W225" s="50"/>
      <c r="X225" s="59"/>
      <c r="Y225" s="61"/>
      <c r="Z225" s="61"/>
      <c r="AA225" s="61"/>
      <c r="AB225" s="50">
        <v>59797</v>
      </c>
      <c r="AC225" s="50">
        <v>59797</v>
      </c>
      <c r="AD225" s="50"/>
      <c r="AE225" s="50"/>
      <c r="AF225" s="61"/>
      <c r="AG225" s="61"/>
      <c r="AH225" s="61"/>
      <c r="AI225" s="81">
        <v>16200</v>
      </c>
      <c r="AJ225" s="81">
        <v>16199.49</v>
      </c>
      <c r="AK225" s="50"/>
      <c r="AL225" s="85">
        <f>SUM(AJ225/AI225)</f>
        <v>0.99996851851851853</v>
      </c>
      <c r="AM225" s="57"/>
      <c r="AO225" s="151"/>
    </row>
    <row r="226" spans="1:41" s="60" customFormat="1" ht="15.6" x14ac:dyDescent="0.25">
      <c r="A226" s="54">
        <v>3020</v>
      </c>
      <c r="B226" s="55" t="s">
        <v>306</v>
      </c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9"/>
      <c r="O226" s="61"/>
      <c r="P226" s="61"/>
      <c r="Q226" s="61"/>
      <c r="R226" s="61"/>
      <c r="S226" s="61"/>
      <c r="T226" s="50"/>
      <c r="U226" s="50"/>
      <c r="V226" s="50"/>
      <c r="W226" s="50"/>
      <c r="X226" s="59"/>
      <c r="Y226" s="61"/>
      <c r="Z226" s="61"/>
      <c r="AA226" s="61"/>
      <c r="AB226" s="50"/>
      <c r="AC226" s="50"/>
      <c r="AD226" s="50"/>
      <c r="AE226" s="50"/>
      <c r="AF226" s="61"/>
      <c r="AG226" s="61"/>
      <c r="AH226" s="61"/>
      <c r="AI226" s="81">
        <v>18325</v>
      </c>
      <c r="AJ226" s="81">
        <v>18300.5</v>
      </c>
      <c r="AK226" s="50"/>
      <c r="AL226" s="85">
        <f>SUM(AJ226/AI226)</f>
        <v>0.99866302864938605</v>
      </c>
      <c r="AM226" s="57"/>
      <c r="AO226" s="151"/>
    </row>
    <row r="227" spans="1:41" s="60" customFormat="1" ht="15.6" x14ac:dyDescent="0.25">
      <c r="A227" s="54" t="s">
        <v>324</v>
      </c>
      <c r="B227" s="55" t="s">
        <v>326</v>
      </c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9"/>
      <c r="O227" s="61"/>
      <c r="P227" s="61"/>
      <c r="Q227" s="61"/>
      <c r="R227" s="61"/>
      <c r="S227" s="61"/>
      <c r="T227" s="50"/>
      <c r="U227" s="50"/>
      <c r="V227" s="50"/>
      <c r="W227" s="50"/>
      <c r="X227" s="59"/>
      <c r="Y227" s="61"/>
      <c r="Z227" s="61"/>
      <c r="AA227" s="61"/>
      <c r="AB227" s="50"/>
      <c r="AC227" s="50"/>
      <c r="AD227" s="50"/>
      <c r="AE227" s="50"/>
      <c r="AF227" s="61"/>
      <c r="AG227" s="61"/>
      <c r="AH227" s="61"/>
      <c r="AI227" s="81">
        <v>394531.22</v>
      </c>
      <c r="AJ227" s="81">
        <v>139531.22</v>
      </c>
      <c r="AK227" s="50"/>
      <c r="AL227" s="85">
        <f t="shared" ref="AL227:AL240" si="45">SUM(AJ227/AI227)</f>
        <v>0.35366331718944832</v>
      </c>
      <c r="AM227" s="57"/>
      <c r="AO227" s="151"/>
    </row>
    <row r="228" spans="1:41" s="60" customFormat="1" ht="15.6" x14ac:dyDescent="0.25">
      <c r="A228" s="54" t="s">
        <v>325</v>
      </c>
      <c r="B228" s="55" t="s">
        <v>326</v>
      </c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9"/>
      <c r="O228" s="61"/>
      <c r="P228" s="61"/>
      <c r="Q228" s="61"/>
      <c r="R228" s="61"/>
      <c r="S228" s="61"/>
      <c r="T228" s="50"/>
      <c r="U228" s="50"/>
      <c r="V228" s="50"/>
      <c r="W228" s="50"/>
      <c r="X228" s="59"/>
      <c r="Y228" s="61"/>
      <c r="Z228" s="61"/>
      <c r="AA228" s="61"/>
      <c r="AB228" s="50"/>
      <c r="AC228" s="50"/>
      <c r="AD228" s="50"/>
      <c r="AE228" s="50"/>
      <c r="AF228" s="61"/>
      <c r="AG228" s="61"/>
      <c r="AH228" s="61"/>
      <c r="AI228" s="81">
        <v>23068.78</v>
      </c>
      <c r="AJ228" s="81">
        <v>8068.78</v>
      </c>
      <c r="AK228" s="50"/>
      <c r="AL228" s="85">
        <f t="shared" si="45"/>
        <v>0.34977055570342258</v>
      </c>
      <c r="AM228" s="57"/>
      <c r="AO228" s="151"/>
    </row>
    <row r="229" spans="1:41" s="60" customFormat="1" ht="15.6" x14ac:dyDescent="0.25">
      <c r="A229" s="54">
        <v>4010</v>
      </c>
      <c r="B229" s="55" t="s">
        <v>26</v>
      </c>
      <c r="C229" s="50">
        <v>3670964</v>
      </c>
      <c r="D229" s="50">
        <v>3670964</v>
      </c>
      <c r="E229" s="50"/>
      <c r="F229" s="50"/>
      <c r="G229" s="50"/>
      <c r="H229" s="50"/>
      <c r="I229" s="50"/>
      <c r="J229" s="50"/>
      <c r="K229" s="50"/>
      <c r="L229" s="50"/>
      <c r="M229" s="59"/>
      <c r="O229" s="61"/>
      <c r="P229" s="61"/>
      <c r="Q229" s="61"/>
      <c r="R229" s="61"/>
      <c r="S229" s="61"/>
      <c r="T229" s="50">
        <v>4162890</v>
      </c>
      <c r="U229" s="50">
        <v>4162890</v>
      </c>
      <c r="V229" s="50"/>
      <c r="W229" s="50"/>
      <c r="X229" s="59"/>
      <c r="Y229" s="61"/>
      <c r="Z229" s="61"/>
      <c r="AA229" s="61"/>
      <c r="AB229" s="50">
        <v>3940814</v>
      </c>
      <c r="AC229" s="50">
        <v>3940814</v>
      </c>
      <c r="AD229" s="50"/>
      <c r="AE229" s="50"/>
      <c r="AF229" s="61"/>
      <c r="AG229" s="61"/>
      <c r="AH229" s="61"/>
      <c r="AI229" s="81">
        <v>14704529</v>
      </c>
      <c r="AJ229" s="81">
        <v>14700614.189999999</v>
      </c>
      <c r="AK229" s="50"/>
      <c r="AL229" s="85">
        <f t="shared" si="45"/>
        <v>0.99973376841924</v>
      </c>
      <c r="AM229" s="57"/>
    </row>
    <row r="230" spans="1:41" s="60" customFormat="1" ht="15.6" x14ac:dyDescent="0.25">
      <c r="A230" s="54" t="s">
        <v>219</v>
      </c>
      <c r="B230" s="55" t="s">
        <v>26</v>
      </c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9"/>
      <c r="O230" s="61"/>
      <c r="P230" s="61"/>
      <c r="Q230" s="61"/>
      <c r="R230" s="61"/>
      <c r="S230" s="61"/>
      <c r="T230" s="50"/>
      <c r="U230" s="50"/>
      <c r="V230" s="50"/>
      <c r="W230" s="50"/>
      <c r="X230" s="59"/>
      <c r="Y230" s="61"/>
      <c r="Z230" s="61"/>
      <c r="AA230" s="61"/>
      <c r="AB230" s="50"/>
      <c r="AC230" s="50"/>
      <c r="AD230" s="50"/>
      <c r="AE230" s="50"/>
      <c r="AF230" s="61"/>
      <c r="AG230" s="61"/>
      <c r="AH230" s="61"/>
      <c r="AI230" s="81">
        <v>154387.32999999999</v>
      </c>
      <c r="AJ230" s="81">
        <v>82113.649999999994</v>
      </c>
      <c r="AK230" s="50"/>
      <c r="AL230" s="85">
        <f t="shared" si="45"/>
        <v>0.53186780288252933</v>
      </c>
      <c r="AM230" s="57"/>
    </row>
    <row r="231" spans="1:41" s="60" customFormat="1" ht="15.6" x14ac:dyDescent="0.25">
      <c r="A231" s="54" t="s">
        <v>327</v>
      </c>
      <c r="B231" s="55" t="s">
        <v>26</v>
      </c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9"/>
      <c r="O231" s="61"/>
      <c r="P231" s="61"/>
      <c r="Q231" s="61"/>
      <c r="R231" s="61"/>
      <c r="S231" s="61"/>
      <c r="T231" s="50"/>
      <c r="U231" s="50"/>
      <c r="V231" s="50"/>
      <c r="W231" s="50"/>
      <c r="X231" s="59"/>
      <c r="Y231" s="61"/>
      <c r="Z231" s="61"/>
      <c r="AA231" s="61"/>
      <c r="AB231" s="50"/>
      <c r="AC231" s="50"/>
      <c r="AD231" s="50"/>
      <c r="AE231" s="50"/>
      <c r="AF231" s="61"/>
      <c r="AG231" s="61"/>
      <c r="AH231" s="61"/>
      <c r="AI231" s="81">
        <v>8969.57</v>
      </c>
      <c r="AJ231" s="81">
        <v>4727.3500000000004</v>
      </c>
      <c r="AK231" s="50"/>
      <c r="AL231" s="85">
        <f t="shared" si="45"/>
        <v>0.52704310240067254</v>
      </c>
      <c r="AM231" s="57"/>
    </row>
    <row r="232" spans="1:41" s="60" customFormat="1" ht="16.5" customHeight="1" x14ac:dyDescent="0.25">
      <c r="A232" s="54">
        <v>4040</v>
      </c>
      <c r="B232" s="55" t="s">
        <v>4</v>
      </c>
      <c r="C232" s="50">
        <v>313795</v>
      </c>
      <c r="D232" s="50">
        <v>313795</v>
      </c>
      <c r="E232" s="50"/>
      <c r="F232" s="50"/>
      <c r="G232" s="50"/>
      <c r="H232" s="50"/>
      <c r="I232" s="50"/>
      <c r="J232" s="50"/>
      <c r="K232" s="50"/>
      <c r="L232" s="50"/>
      <c r="M232" s="59"/>
      <c r="O232" s="61"/>
      <c r="P232" s="61"/>
      <c r="Q232" s="61"/>
      <c r="R232" s="61"/>
      <c r="S232" s="61"/>
      <c r="T232" s="50">
        <v>363563</v>
      </c>
      <c r="U232" s="50">
        <v>363563</v>
      </c>
      <c r="V232" s="50"/>
      <c r="W232" s="50"/>
      <c r="X232" s="59"/>
      <c r="Y232" s="61"/>
      <c r="Z232" s="61"/>
      <c r="AA232" s="61"/>
      <c r="AB232" s="50">
        <v>327748</v>
      </c>
      <c r="AC232" s="50">
        <v>327748</v>
      </c>
      <c r="AD232" s="50"/>
      <c r="AE232" s="50"/>
      <c r="AF232" s="61"/>
      <c r="AG232" s="61"/>
      <c r="AH232" s="61"/>
      <c r="AI232" s="81">
        <v>985364</v>
      </c>
      <c r="AJ232" s="81">
        <v>985362.1</v>
      </c>
      <c r="AK232" s="50"/>
      <c r="AL232" s="85">
        <f t="shared" si="45"/>
        <v>0.99999807177855082</v>
      </c>
      <c r="AM232" s="57"/>
    </row>
    <row r="233" spans="1:41" s="60" customFormat="1" ht="15.6" x14ac:dyDescent="0.25">
      <c r="A233" s="54">
        <v>4110</v>
      </c>
      <c r="B233" s="148" t="s">
        <v>174</v>
      </c>
      <c r="C233" s="50">
        <v>832320</v>
      </c>
      <c r="D233" s="50">
        <v>832320</v>
      </c>
      <c r="E233" s="50"/>
      <c r="F233" s="50"/>
      <c r="G233" s="50"/>
      <c r="H233" s="50"/>
      <c r="I233" s="50"/>
      <c r="J233" s="50"/>
      <c r="K233" s="50"/>
      <c r="L233" s="50"/>
      <c r="M233" s="59"/>
      <c r="O233" s="61"/>
      <c r="P233" s="61"/>
      <c r="Q233" s="61"/>
      <c r="R233" s="61"/>
      <c r="S233" s="61"/>
      <c r="T233" s="50">
        <v>713614</v>
      </c>
      <c r="U233" s="50">
        <v>713614</v>
      </c>
      <c r="V233" s="50"/>
      <c r="W233" s="50"/>
      <c r="X233" s="59"/>
      <c r="Y233" s="61"/>
      <c r="Z233" s="61"/>
      <c r="AA233" s="61"/>
      <c r="AB233" s="50">
        <v>679176</v>
      </c>
      <c r="AC233" s="50">
        <v>679176</v>
      </c>
      <c r="AD233" s="50"/>
      <c r="AE233" s="50"/>
      <c r="AF233" s="61"/>
      <c r="AG233" s="61"/>
      <c r="AH233" s="61"/>
      <c r="AI233" s="81">
        <v>2592709</v>
      </c>
      <c r="AJ233" s="81">
        <v>2589123.23</v>
      </c>
      <c r="AK233" s="50"/>
      <c r="AL233" s="85">
        <f t="shared" si="45"/>
        <v>0.99861697938333993</v>
      </c>
      <c r="AM233" s="57"/>
    </row>
    <row r="234" spans="1:41" s="60" customFormat="1" ht="15.6" x14ac:dyDescent="0.25">
      <c r="A234" s="54" t="s">
        <v>245</v>
      </c>
      <c r="B234" s="148" t="s">
        <v>174</v>
      </c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9"/>
      <c r="O234" s="61"/>
      <c r="P234" s="61"/>
      <c r="Q234" s="61"/>
      <c r="R234" s="61"/>
      <c r="S234" s="61"/>
      <c r="T234" s="50"/>
      <c r="U234" s="50"/>
      <c r="V234" s="50"/>
      <c r="W234" s="50"/>
      <c r="X234" s="59"/>
      <c r="Y234" s="61"/>
      <c r="Z234" s="61"/>
      <c r="AA234" s="61"/>
      <c r="AB234" s="50"/>
      <c r="AC234" s="50"/>
      <c r="AD234" s="50"/>
      <c r="AE234" s="50"/>
      <c r="AF234" s="61"/>
      <c r="AG234" s="61"/>
      <c r="AH234" s="61"/>
      <c r="AI234" s="81">
        <v>1700</v>
      </c>
      <c r="AJ234" s="81">
        <v>1321.7</v>
      </c>
      <c r="AK234" s="50"/>
      <c r="AL234" s="85">
        <f t="shared" si="45"/>
        <v>0.77747058823529414</v>
      </c>
      <c r="AM234" s="57"/>
    </row>
    <row r="235" spans="1:41" s="60" customFormat="1" ht="15.6" x14ac:dyDescent="0.25">
      <c r="A235" s="54" t="s">
        <v>220</v>
      </c>
      <c r="B235" s="148" t="s">
        <v>174</v>
      </c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9"/>
      <c r="O235" s="61"/>
      <c r="P235" s="61"/>
      <c r="Q235" s="61"/>
      <c r="R235" s="61"/>
      <c r="S235" s="61"/>
      <c r="T235" s="50"/>
      <c r="U235" s="50"/>
      <c r="V235" s="50"/>
      <c r="W235" s="50"/>
      <c r="X235" s="59"/>
      <c r="Y235" s="61"/>
      <c r="Z235" s="61"/>
      <c r="AA235" s="61"/>
      <c r="AB235" s="50"/>
      <c r="AC235" s="50"/>
      <c r="AD235" s="50"/>
      <c r="AE235" s="50"/>
      <c r="AF235" s="61"/>
      <c r="AG235" s="61"/>
      <c r="AH235" s="61"/>
      <c r="AI235" s="81">
        <v>26484.09</v>
      </c>
      <c r="AJ235" s="81">
        <v>14115.32</v>
      </c>
      <c r="AK235" s="50"/>
      <c r="AL235" s="85">
        <f t="shared" si="45"/>
        <v>0.53297357016986424</v>
      </c>
      <c r="AM235" s="57"/>
    </row>
    <row r="236" spans="1:41" s="60" customFormat="1" ht="15.6" x14ac:dyDescent="0.25">
      <c r="A236" s="54" t="s">
        <v>328</v>
      </c>
      <c r="B236" s="148" t="s">
        <v>174</v>
      </c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9"/>
      <c r="O236" s="61"/>
      <c r="P236" s="61"/>
      <c r="Q236" s="61"/>
      <c r="R236" s="61"/>
      <c r="S236" s="61"/>
      <c r="T236" s="50"/>
      <c r="U236" s="50"/>
      <c r="V236" s="50"/>
      <c r="W236" s="50"/>
      <c r="X236" s="59"/>
      <c r="Y236" s="61"/>
      <c r="Z236" s="61"/>
      <c r="AA236" s="61"/>
      <c r="AB236" s="50"/>
      <c r="AC236" s="50"/>
      <c r="AD236" s="50"/>
      <c r="AE236" s="50"/>
      <c r="AF236" s="61"/>
      <c r="AG236" s="61"/>
      <c r="AH236" s="61"/>
      <c r="AI236" s="81">
        <v>1538.34</v>
      </c>
      <c r="AJ236" s="81">
        <v>812.64</v>
      </c>
      <c r="AK236" s="50"/>
      <c r="AL236" s="85">
        <f t="shared" si="45"/>
        <v>0.52825773236085649</v>
      </c>
      <c r="AM236" s="57"/>
    </row>
    <row r="237" spans="1:41" s="60" customFormat="1" ht="15.6" x14ac:dyDescent="0.25">
      <c r="A237" s="54">
        <v>4120</v>
      </c>
      <c r="B237" s="62" t="s">
        <v>8</v>
      </c>
      <c r="C237" s="50">
        <v>109899</v>
      </c>
      <c r="D237" s="50">
        <v>109899</v>
      </c>
      <c r="E237" s="50"/>
      <c r="F237" s="50"/>
      <c r="G237" s="50"/>
      <c r="H237" s="50"/>
      <c r="I237" s="50"/>
      <c r="J237" s="50"/>
      <c r="K237" s="50"/>
      <c r="L237" s="50"/>
      <c r="M237" s="59"/>
      <c r="O237" s="61"/>
      <c r="P237" s="61"/>
      <c r="Q237" s="61"/>
      <c r="R237" s="61"/>
      <c r="S237" s="61"/>
      <c r="T237" s="50">
        <v>123856</v>
      </c>
      <c r="U237" s="50">
        <v>123856</v>
      </c>
      <c r="V237" s="50"/>
      <c r="W237" s="50"/>
      <c r="X237" s="59"/>
      <c r="Y237" s="61"/>
      <c r="Z237" s="61"/>
      <c r="AA237" s="61"/>
      <c r="AB237" s="50">
        <v>100082</v>
      </c>
      <c r="AC237" s="50">
        <v>100082</v>
      </c>
      <c r="AD237" s="50"/>
      <c r="AE237" s="50"/>
      <c r="AF237" s="61"/>
      <c r="AG237" s="61"/>
      <c r="AH237" s="61"/>
      <c r="AI237" s="81">
        <v>296698</v>
      </c>
      <c r="AJ237" s="81">
        <v>296530.96000000002</v>
      </c>
      <c r="AK237" s="50"/>
      <c r="AL237" s="85">
        <f t="shared" si="45"/>
        <v>0.99943700328279939</v>
      </c>
      <c r="AM237" s="57"/>
    </row>
    <row r="238" spans="1:41" s="60" customFormat="1" ht="15.6" x14ac:dyDescent="0.25">
      <c r="A238" s="54" t="s">
        <v>246</v>
      </c>
      <c r="B238" s="62" t="s">
        <v>8</v>
      </c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9"/>
      <c r="O238" s="61"/>
      <c r="P238" s="61"/>
      <c r="Q238" s="61"/>
      <c r="R238" s="61"/>
      <c r="S238" s="61"/>
      <c r="T238" s="50"/>
      <c r="U238" s="50"/>
      <c r="V238" s="50"/>
      <c r="W238" s="50"/>
      <c r="X238" s="59"/>
      <c r="Y238" s="61"/>
      <c r="Z238" s="61"/>
      <c r="AA238" s="61"/>
      <c r="AB238" s="50"/>
      <c r="AC238" s="50"/>
      <c r="AD238" s="50"/>
      <c r="AE238" s="50"/>
      <c r="AF238" s="61"/>
      <c r="AG238" s="61"/>
      <c r="AH238" s="61"/>
      <c r="AI238" s="81">
        <v>250</v>
      </c>
      <c r="AJ238" s="81">
        <v>189.24</v>
      </c>
      <c r="AK238" s="50"/>
      <c r="AL238" s="85">
        <f t="shared" si="45"/>
        <v>0.75696000000000008</v>
      </c>
      <c r="AM238" s="57"/>
    </row>
    <row r="239" spans="1:41" s="60" customFormat="1" ht="15.6" x14ac:dyDescent="0.25">
      <c r="A239" s="54" t="s">
        <v>221</v>
      </c>
      <c r="B239" s="62" t="s">
        <v>8</v>
      </c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9"/>
      <c r="O239" s="61"/>
      <c r="P239" s="61"/>
      <c r="Q239" s="61"/>
      <c r="R239" s="61"/>
      <c r="S239" s="61"/>
      <c r="T239" s="50"/>
      <c r="U239" s="50"/>
      <c r="V239" s="50"/>
      <c r="W239" s="50"/>
      <c r="X239" s="59"/>
      <c r="Y239" s="61"/>
      <c r="Z239" s="61"/>
      <c r="AA239" s="61"/>
      <c r="AB239" s="50"/>
      <c r="AC239" s="50"/>
      <c r="AD239" s="50"/>
      <c r="AE239" s="50"/>
      <c r="AF239" s="61"/>
      <c r="AG239" s="61"/>
      <c r="AH239" s="61"/>
      <c r="AI239" s="81">
        <v>3624.54</v>
      </c>
      <c r="AJ239" s="81">
        <v>1764.31</v>
      </c>
      <c r="AK239" s="50"/>
      <c r="AL239" s="85">
        <f t="shared" si="45"/>
        <v>0.48676797607420524</v>
      </c>
      <c r="AM239" s="57"/>
    </row>
    <row r="240" spans="1:41" s="60" customFormat="1" ht="15.6" x14ac:dyDescent="0.25">
      <c r="A240" s="54" t="s">
        <v>329</v>
      </c>
      <c r="B240" s="62" t="s">
        <v>8</v>
      </c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9"/>
      <c r="O240" s="61"/>
      <c r="P240" s="61"/>
      <c r="Q240" s="61"/>
      <c r="R240" s="61"/>
      <c r="S240" s="61"/>
      <c r="T240" s="50"/>
      <c r="U240" s="50"/>
      <c r="V240" s="50"/>
      <c r="W240" s="50"/>
      <c r="X240" s="59"/>
      <c r="Y240" s="61"/>
      <c r="Z240" s="61"/>
      <c r="AA240" s="61"/>
      <c r="AB240" s="50"/>
      <c r="AC240" s="50"/>
      <c r="AD240" s="50"/>
      <c r="AE240" s="50"/>
      <c r="AF240" s="61"/>
      <c r="AG240" s="61"/>
      <c r="AH240" s="61"/>
      <c r="AI240" s="81">
        <v>210.24</v>
      </c>
      <c r="AJ240" s="81">
        <v>101.5</v>
      </c>
      <c r="AK240" s="50"/>
      <c r="AL240" s="85">
        <f t="shared" si="45"/>
        <v>0.48278158295281581</v>
      </c>
      <c r="AM240" s="57"/>
    </row>
    <row r="241" spans="1:39" s="60" customFormat="1" ht="15.6" x14ac:dyDescent="0.25">
      <c r="A241" s="54" t="s">
        <v>160</v>
      </c>
      <c r="B241" s="62" t="s">
        <v>161</v>
      </c>
      <c r="C241" s="50">
        <v>1300</v>
      </c>
      <c r="D241" s="50">
        <v>1300</v>
      </c>
      <c r="E241" s="50"/>
      <c r="F241" s="50"/>
      <c r="G241" s="50"/>
      <c r="H241" s="50"/>
      <c r="I241" s="50"/>
      <c r="J241" s="50"/>
      <c r="K241" s="50"/>
      <c r="L241" s="50"/>
      <c r="M241" s="59"/>
      <c r="O241" s="61"/>
      <c r="P241" s="61"/>
      <c r="Q241" s="61"/>
      <c r="R241" s="61"/>
      <c r="S241" s="61"/>
      <c r="T241" s="50">
        <v>13200</v>
      </c>
      <c r="U241" s="50">
        <v>13200</v>
      </c>
      <c r="V241" s="50"/>
      <c r="W241" s="50"/>
      <c r="X241" s="59"/>
      <c r="Y241" s="61"/>
      <c r="Z241" s="61"/>
      <c r="AA241" s="61"/>
      <c r="AB241" s="50">
        <v>19800</v>
      </c>
      <c r="AC241" s="50">
        <v>19800</v>
      </c>
      <c r="AD241" s="50"/>
      <c r="AE241" s="50"/>
      <c r="AF241" s="61"/>
      <c r="AG241" s="61"/>
      <c r="AH241" s="61"/>
      <c r="AI241" s="81">
        <v>28600</v>
      </c>
      <c r="AJ241" s="81">
        <v>28600</v>
      </c>
      <c r="AK241" s="50"/>
      <c r="AL241" s="85">
        <f t="shared" ref="AL241:AL267" si="46">SUM(AJ241/AI241)</f>
        <v>1</v>
      </c>
      <c r="AM241" s="57"/>
    </row>
    <row r="242" spans="1:39" s="60" customFormat="1" ht="15.6" x14ac:dyDescent="0.25">
      <c r="A242" s="54" t="s">
        <v>254</v>
      </c>
      <c r="B242" s="62" t="s">
        <v>161</v>
      </c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9"/>
      <c r="O242" s="61"/>
      <c r="P242" s="61"/>
      <c r="Q242" s="61"/>
      <c r="R242" s="61"/>
      <c r="S242" s="61"/>
      <c r="T242" s="50"/>
      <c r="U242" s="50"/>
      <c r="V242" s="50"/>
      <c r="W242" s="50"/>
      <c r="X242" s="59"/>
      <c r="Y242" s="61"/>
      <c r="Z242" s="61"/>
      <c r="AA242" s="61"/>
      <c r="AB242" s="50"/>
      <c r="AC242" s="50"/>
      <c r="AD242" s="50"/>
      <c r="AE242" s="50"/>
      <c r="AF242" s="61"/>
      <c r="AG242" s="61"/>
      <c r="AH242" s="61"/>
      <c r="AI242" s="81">
        <v>9750</v>
      </c>
      <c r="AJ242" s="81">
        <v>7724</v>
      </c>
      <c r="AK242" s="50"/>
      <c r="AL242" s="85">
        <f t="shared" si="46"/>
        <v>0.79220512820512823</v>
      </c>
      <c r="AM242" s="57"/>
    </row>
    <row r="243" spans="1:39" s="60" customFormat="1" ht="15.6" x14ac:dyDescent="0.25">
      <c r="A243" s="54">
        <v>4210</v>
      </c>
      <c r="B243" s="148" t="s">
        <v>83</v>
      </c>
      <c r="C243" s="50">
        <v>254250</v>
      </c>
      <c r="D243" s="50">
        <v>254250</v>
      </c>
      <c r="E243" s="50"/>
      <c r="F243" s="50"/>
      <c r="G243" s="50"/>
      <c r="H243" s="50"/>
      <c r="I243" s="50"/>
      <c r="J243" s="50"/>
      <c r="K243" s="50"/>
      <c r="L243" s="50"/>
      <c r="M243" s="59"/>
      <c r="O243" s="61"/>
      <c r="P243" s="61"/>
      <c r="Q243" s="61"/>
      <c r="R243" s="61"/>
      <c r="S243" s="61"/>
      <c r="T243" s="50">
        <v>222001</v>
      </c>
      <c r="U243" s="50">
        <v>222001</v>
      </c>
      <c r="V243" s="50"/>
      <c r="W243" s="50"/>
      <c r="X243" s="59"/>
      <c r="Y243" s="61"/>
      <c r="Z243" s="61"/>
      <c r="AA243" s="61"/>
      <c r="AB243" s="50">
        <v>67661</v>
      </c>
      <c r="AC243" s="50">
        <v>67661</v>
      </c>
      <c r="AD243" s="50"/>
      <c r="AE243" s="50"/>
      <c r="AF243" s="61"/>
      <c r="AG243" s="61"/>
      <c r="AH243" s="61"/>
      <c r="AI243" s="81">
        <v>184624</v>
      </c>
      <c r="AJ243" s="81">
        <v>184621.41</v>
      </c>
      <c r="AK243" s="50"/>
      <c r="AL243" s="85">
        <f t="shared" si="46"/>
        <v>0.99998597148799728</v>
      </c>
      <c r="AM243" s="57"/>
    </row>
    <row r="244" spans="1:39" s="60" customFormat="1" ht="15.6" x14ac:dyDescent="0.25">
      <c r="A244" s="54" t="s">
        <v>216</v>
      </c>
      <c r="B244" s="148" t="s">
        <v>83</v>
      </c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9"/>
      <c r="O244" s="61"/>
      <c r="P244" s="61"/>
      <c r="Q244" s="61"/>
      <c r="R244" s="61"/>
      <c r="S244" s="61"/>
      <c r="T244" s="50"/>
      <c r="U244" s="50"/>
      <c r="V244" s="50"/>
      <c r="W244" s="50"/>
      <c r="X244" s="59"/>
      <c r="Y244" s="61"/>
      <c r="Z244" s="61"/>
      <c r="AA244" s="61"/>
      <c r="AB244" s="50"/>
      <c r="AC244" s="50"/>
      <c r="AD244" s="50"/>
      <c r="AE244" s="50"/>
      <c r="AF244" s="61"/>
      <c r="AG244" s="61"/>
      <c r="AH244" s="61"/>
      <c r="AI244" s="81">
        <v>15000</v>
      </c>
      <c r="AJ244" s="81">
        <v>3140.05</v>
      </c>
      <c r="AK244" s="50"/>
      <c r="AL244" s="85">
        <f t="shared" si="46"/>
        <v>0.20933666666666667</v>
      </c>
      <c r="AM244" s="57"/>
    </row>
    <row r="245" spans="1:39" s="60" customFormat="1" ht="15.6" x14ac:dyDescent="0.25">
      <c r="A245" s="54" t="s">
        <v>330</v>
      </c>
      <c r="B245" s="148" t="s">
        <v>83</v>
      </c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9"/>
      <c r="O245" s="61"/>
      <c r="P245" s="61"/>
      <c r="Q245" s="61"/>
      <c r="R245" s="61"/>
      <c r="S245" s="61"/>
      <c r="T245" s="50"/>
      <c r="U245" s="50"/>
      <c r="V245" s="50"/>
      <c r="W245" s="50"/>
      <c r="X245" s="59"/>
      <c r="Y245" s="61"/>
      <c r="Z245" s="61"/>
      <c r="AA245" s="61"/>
      <c r="AB245" s="50"/>
      <c r="AC245" s="50"/>
      <c r="AD245" s="50"/>
      <c r="AE245" s="50"/>
      <c r="AF245" s="61"/>
      <c r="AG245" s="61"/>
      <c r="AH245" s="61"/>
      <c r="AI245" s="81">
        <v>484756.49</v>
      </c>
      <c r="AJ245" s="81">
        <v>175560.23</v>
      </c>
      <c r="AK245" s="50"/>
      <c r="AL245" s="85">
        <f t="shared" si="46"/>
        <v>0.36216169070784388</v>
      </c>
      <c r="AM245" s="57"/>
    </row>
    <row r="246" spans="1:39" s="60" customFormat="1" ht="15.6" x14ac:dyDescent="0.25">
      <c r="A246" s="54" t="s">
        <v>331</v>
      </c>
      <c r="B246" s="148" t="s">
        <v>83</v>
      </c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9"/>
      <c r="O246" s="61"/>
      <c r="P246" s="61"/>
      <c r="Q246" s="61"/>
      <c r="R246" s="61"/>
      <c r="S246" s="61"/>
      <c r="T246" s="50"/>
      <c r="U246" s="50"/>
      <c r="V246" s="50"/>
      <c r="W246" s="50"/>
      <c r="X246" s="59"/>
      <c r="Y246" s="61"/>
      <c r="Z246" s="61"/>
      <c r="AA246" s="61"/>
      <c r="AB246" s="50"/>
      <c r="AC246" s="50"/>
      <c r="AD246" s="50"/>
      <c r="AE246" s="50"/>
      <c r="AF246" s="61"/>
      <c r="AG246" s="61"/>
      <c r="AH246" s="61"/>
      <c r="AI246" s="81">
        <v>28171.8</v>
      </c>
      <c r="AJ246" s="81">
        <v>9990.82</v>
      </c>
      <c r="AK246" s="50"/>
      <c r="AL246" s="85">
        <f t="shared" si="46"/>
        <v>0.35463903619931991</v>
      </c>
      <c r="AM246" s="57"/>
    </row>
    <row r="247" spans="1:39" s="60" customFormat="1" ht="18" customHeight="1" x14ac:dyDescent="0.25">
      <c r="A247" s="54">
        <v>4240</v>
      </c>
      <c r="B247" s="55" t="s">
        <v>79</v>
      </c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9"/>
      <c r="O247" s="61"/>
      <c r="P247" s="61"/>
      <c r="Q247" s="61"/>
      <c r="R247" s="61"/>
      <c r="S247" s="61"/>
      <c r="T247" s="50">
        <v>26500</v>
      </c>
      <c r="U247" s="50">
        <v>26500</v>
      </c>
      <c r="V247" s="50"/>
      <c r="W247" s="50"/>
      <c r="X247" s="59"/>
      <c r="Y247" s="61"/>
      <c r="Z247" s="61"/>
      <c r="AA247" s="61"/>
      <c r="AB247" s="50">
        <v>15600</v>
      </c>
      <c r="AC247" s="50">
        <v>15600</v>
      </c>
      <c r="AD247" s="50"/>
      <c r="AE247" s="50"/>
      <c r="AF247" s="61"/>
      <c r="AG247" s="61"/>
      <c r="AH247" s="61"/>
      <c r="AI247" s="81">
        <v>64856</v>
      </c>
      <c r="AJ247" s="81">
        <v>64847.59</v>
      </c>
      <c r="AK247" s="50"/>
      <c r="AL247" s="85">
        <f t="shared" si="46"/>
        <v>0.99987032811150856</v>
      </c>
      <c r="AM247" s="57"/>
    </row>
    <row r="248" spans="1:39" s="60" customFormat="1" ht="18" customHeight="1" x14ac:dyDescent="0.25">
      <c r="A248" s="54" t="s">
        <v>354</v>
      </c>
      <c r="B248" s="55" t="s">
        <v>79</v>
      </c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9"/>
      <c r="O248" s="61"/>
      <c r="P248" s="61"/>
      <c r="Q248" s="61"/>
      <c r="R248" s="61"/>
      <c r="S248" s="61"/>
      <c r="T248" s="50"/>
      <c r="U248" s="50"/>
      <c r="V248" s="50"/>
      <c r="W248" s="50"/>
      <c r="X248" s="59"/>
      <c r="Y248" s="61"/>
      <c r="Z248" s="61"/>
      <c r="AA248" s="61"/>
      <c r="AB248" s="50"/>
      <c r="AC248" s="50"/>
      <c r="AD248" s="50"/>
      <c r="AE248" s="50"/>
      <c r="AF248" s="61"/>
      <c r="AG248" s="61"/>
      <c r="AH248" s="61"/>
      <c r="AI248" s="81">
        <v>112881.88</v>
      </c>
      <c r="AJ248" s="81">
        <v>63393.919999999998</v>
      </c>
      <c r="AK248" s="50"/>
      <c r="AL248" s="85">
        <f t="shared" si="46"/>
        <v>0.56159518250404761</v>
      </c>
      <c r="AM248" s="57"/>
    </row>
    <row r="249" spans="1:39" s="60" customFormat="1" ht="18" customHeight="1" x14ac:dyDescent="0.25">
      <c r="A249" s="54" t="s">
        <v>355</v>
      </c>
      <c r="B249" s="55" t="s">
        <v>79</v>
      </c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9"/>
      <c r="O249" s="61"/>
      <c r="P249" s="61"/>
      <c r="Q249" s="61"/>
      <c r="R249" s="61"/>
      <c r="S249" s="61"/>
      <c r="T249" s="50"/>
      <c r="U249" s="50"/>
      <c r="V249" s="50"/>
      <c r="W249" s="50"/>
      <c r="X249" s="59"/>
      <c r="Y249" s="61"/>
      <c r="Z249" s="61"/>
      <c r="AA249" s="61"/>
      <c r="AB249" s="50"/>
      <c r="AC249" s="50"/>
      <c r="AD249" s="50"/>
      <c r="AE249" s="50"/>
      <c r="AF249" s="61"/>
      <c r="AG249" s="61"/>
      <c r="AH249" s="61"/>
      <c r="AI249" s="81">
        <v>6640.12</v>
      </c>
      <c r="AJ249" s="81">
        <v>3729.08</v>
      </c>
      <c r="AK249" s="50"/>
      <c r="AL249" s="85">
        <f t="shared" si="46"/>
        <v>0.56159828436835479</v>
      </c>
      <c r="AM249" s="57"/>
    </row>
    <row r="250" spans="1:39" s="60" customFormat="1" ht="15.6" x14ac:dyDescent="0.25">
      <c r="A250" s="54">
        <v>4260</v>
      </c>
      <c r="B250" s="55" t="s">
        <v>6</v>
      </c>
      <c r="C250" s="50">
        <v>199110</v>
      </c>
      <c r="D250" s="50">
        <v>199110</v>
      </c>
      <c r="E250" s="50"/>
      <c r="F250" s="50"/>
      <c r="G250" s="50"/>
      <c r="H250" s="50"/>
      <c r="I250" s="50"/>
      <c r="J250" s="50"/>
      <c r="K250" s="50"/>
      <c r="L250" s="50"/>
      <c r="M250" s="59"/>
      <c r="O250" s="61"/>
      <c r="P250" s="61"/>
      <c r="Q250" s="61"/>
      <c r="R250" s="61"/>
      <c r="S250" s="61"/>
      <c r="T250" s="50">
        <v>162800</v>
      </c>
      <c r="U250" s="50">
        <v>162800</v>
      </c>
      <c r="V250" s="50"/>
      <c r="W250" s="50"/>
      <c r="X250" s="59"/>
      <c r="Y250" s="61"/>
      <c r="Z250" s="61"/>
      <c r="AA250" s="61"/>
      <c r="AB250" s="50">
        <v>215568</v>
      </c>
      <c r="AC250" s="50">
        <v>215568</v>
      </c>
      <c r="AD250" s="50"/>
      <c r="AE250" s="50"/>
      <c r="AF250" s="61"/>
      <c r="AG250" s="61"/>
      <c r="AH250" s="61"/>
      <c r="AI250" s="81">
        <v>614879</v>
      </c>
      <c r="AJ250" s="81">
        <v>614267.88</v>
      </c>
      <c r="AK250" s="50"/>
      <c r="AL250" s="85">
        <f t="shared" si="46"/>
        <v>0.99900611339792056</v>
      </c>
      <c r="AM250" s="57"/>
    </row>
    <row r="251" spans="1:39" s="60" customFormat="1" ht="15.6" x14ac:dyDescent="0.25">
      <c r="A251" s="54">
        <v>4270</v>
      </c>
      <c r="B251" s="55" t="s">
        <v>29</v>
      </c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9"/>
      <c r="O251" s="61"/>
      <c r="P251" s="61"/>
      <c r="Q251" s="61"/>
      <c r="R251" s="61"/>
      <c r="S251" s="61"/>
      <c r="T251" s="50">
        <v>15200</v>
      </c>
      <c r="U251" s="50">
        <v>15200</v>
      </c>
      <c r="V251" s="50"/>
      <c r="W251" s="50"/>
      <c r="X251" s="59"/>
      <c r="Y251" s="61"/>
      <c r="Z251" s="61"/>
      <c r="AA251" s="61"/>
      <c r="AB251" s="50">
        <v>20900</v>
      </c>
      <c r="AC251" s="50">
        <v>20900</v>
      </c>
      <c r="AD251" s="50"/>
      <c r="AE251" s="50"/>
      <c r="AF251" s="61"/>
      <c r="AG251" s="61"/>
      <c r="AH251" s="61"/>
      <c r="AI251" s="81">
        <v>222984</v>
      </c>
      <c r="AJ251" s="81">
        <v>125869.07</v>
      </c>
      <c r="AK251" s="50"/>
      <c r="AL251" s="85">
        <f t="shared" si="46"/>
        <v>0.56447579198507525</v>
      </c>
      <c r="AM251" s="57"/>
    </row>
    <row r="252" spans="1:39" s="60" customFormat="1" ht="15.6" x14ac:dyDescent="0.25">
      <c r="A252" s="54" t="s">
        <v>144</v>
      </c>
      <c r="B252" s="55" t="s">
        <v>145</v>
      </c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9"/>
      <c r="O252" s="61"/>
      <c r="P252" s="61"/>
      <c r="Q252" s="61"/>
      <c r="R252" s="61"/>
      <c r="S252" s="61"/>
      <c r="T252" s="50">
        <v>2000</v>
      </c>
      <c r="U252" s="50">
        <v>2000</v>
      </c>
      <c r="V252" s="50"/>
      <c r="W252" s="50"/>
      <c r="X252" s="59"/>
      <c r="Y252" s="61"/>
      <c r="Z252" s="61"/>
      <c r="AA252" s="61"/>
      <c r="AB252" s="50">
        <v>4700</v>
      </c>
      <c r="AC252" s="50">
        <v>4700</v>
      </c>
      <c r="AD252" s="50"/>
      <c r="AE252" s="50"/>
      <c r="AF252" s="61"/>
      <c r="AG252" s="61"/>
      <c r="AH252" s="61"/>
      <c r="AI252" s="81">
        <v>3115</v>
      </c>
      <c r="AJ252" s="81">
        <v>3115</v>
      </c>
      <c r="AK252" s="50"/>
      <c r="AL252" s="85">
        <f t="shared" si="46"/>
        <v>1</v>
      </c>
      <c r="AM252" s="57"/>
    </row>
    <row r="253" spans="1:39" s="60" customFormat="1" ht="15.6" x14ac:dyDescent="0.25">
      <c r="A253" s="54">
        <v>4300</v>
      </c>
      <c r="B253" s="55" t="s">
        <v>28</v>
      </c>
      <c r="C253" s="50">
        <v>68394</v>
      </c>
      <c r="D253" s="50">
        <v>68394</v>
      </c>
      <c r="E253" s="50"/>
      <c r="F253" s="50"/>
      <c r="G253" s="50"/>
      <c r="H253" s="50"/>
      <c r="I253" s="50"/>
      <c r="J253" s="50"/>
      <c r="K253" s="50"/>
      <c r="L253" s="50"/>
      <c r="M253" s="59"/>
      <c r="O253" s="61"/>
      <c r="P253" s="61"/>
      <c r="Q253" s="61"/>
      <c r="R253" s="61"/>
      <c r="S253" s="61"/>
      <c r="T253" s="50">
        <v>61950</v>
      </c>
      <c r="U253" s="50">
        <v>61950</v>
      </c>
      <c r="V253" s="50"/>
      <c r="W253" s="50"/>
      <c r="X253" s="59"/>
      <c r="Y253" s="61"/>
      <c r="Z253" s="61"/>
      <c r="AA253" s="61"/>
      <c r="AB253" s="50">
        <v>51712</v>
      </c>
      <c r="AC253" s="50">
        <v>51712</v>
      </c>
      <c r="AD253" s="50"/>
      <c r="AE253" s="50"/>
      <c r="AF253" s="61"/>
      <c r="AG253" s="61"/>
      <c r="AH253" s="61"/>
      <c r="AI253" s="81">
        <v>205657</v>
      </c>
      <c r="AJ253" s="81">
        <v>199588.58</v>
      </c>
      <c r="AK253" s="50"/>
      <c r="AL253" s="85">
        <f t="shared" si="46"/>
        <v>0.97049251909733192</v>
      </c>
      <c r="AM253" s="57"/>
    </row>
    <row r="254" spans="1:39" s="60" customFormat="1" ht="15.6" x14ac:dyDescent="0.25">
      <c r="A254" s="54" t="s">
        <v>217</v>
      </c>
      <c r="B254" s="55" t="s">
        <v>28</v>
      </c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9"/>
      <c r="O254" s="61"/>
      <c r="P254" s="61"/>
      <c r="Q254" s="61"/>
      <c r="R254" s="61"/>
      <c r="S254" s="61"/>
      <c r="T254" s="50"/>
      <c r="U254" s="50"/>
      <c r="V254" s="50"/>
      <c r="W254" s="50"/>
      <c r="X254" s="59"/>
      <c r="Y254" s="61"/>
      <c r="Z254" s="61"/>
      <c r="AA254" s="61"/>
      <c r="AB254" s="50"/>
      <c r="AC254" s="50"/>
      <c r="AD254" s="50"/>
      <c r="AE254" s="50"/>
      <c r="AF254" s="61"/>
      <c r="AG254" s="61"/>
      <c r="AH254" s="61"/>
      <c r="AI254" s="81">
        <v>129983.83</v>
      </c>
      <c r="AJ254" s="81">
        <v>2420.9299999999998</v>
      </c>
      <c r="AK254" s="50"/>
      <c r="AL254" s="85">
        <f t="shared" si="46"/>
        <v>1.8624855106977537E-2</v>
      </c>
      <c r="AM254" s="57"/>
    </row>
    <row r="255" spans="1:39" s="60" customFormat="1" ht="15.6" x14ac:dyDescent="0.25">
      <c r="A255" s="54" t="s">
        <v>284</v>
      </c>
      <c r="B255" s="55" t="s">
        <v>28</v>
      </c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9"/>
      <c r="O255" s="61"/>
      <c r="P255" s="61"/>
      <c r="Q255" s="61"/>
      <c r="R255" s="61"/>
      <c r="S255" s="61"/>
      <c r="T255" s="50"/>
      <c r="U255" s="50"/>
      <c r="V255" s="50"/>
      <c r="W255" s="50"/>
      <c r="X255" s="59"/>
      <c r="Y255" s="61"/>
      <c r="Z255" s="61"/>
      <c r="AA255" s="61"/>
      <c r="AB255" s="50"/>
      <c r="AC255" s="50"/>
      <c r="AD255" s="50"/>
      <c r="AE255" s="50"/>
      <c r="AF255" s="61"/>
      <c r="AG255" s="61"/>
      <c r="AH255" s="61"/>
      <c r="AI255" s="81">
        <v>1483203.25</v>
      </c>
      <c r="AJ255" s="81">
        <v>403972.43</v>
      </c>
      <c r="AK255" s="50"/>
      <c r="AL255" s="85">
        <f t="shared" si="46"/>
        <v>0.27236484952416334</v>
      </c>
      <c r="AM255" s="57"/>
    </row>
    <row r="256" spans="1:39" s="60" customFormat="1" ht="15.6" x14ac:dyDescent="0.25">
      <c r="A256" s="54" t="s">
        <v>332</v>
      </c>
      <c r="B256" s="55" t="s">
        <v>28</v>
      </c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9"/>
      <c r="O256" s="61"/>
      <c r="P256" s="61"/>
      <c r="Q256" s="61"/>
      <c r="R256" s="61"/>
      <c r="S256" s="61"/>
      <c r="T256" s="50"/>
      <c r="U256" s="50"/>
      <c r="V256" s="50"/>
      <c r="W256" s="50"/>
      <c r="X256" s="59"/>
      <c r="Y256" s="61"/>
      <c r="Z256" s="61"/>
      <c r="AA256" s="61"/>
      <c r="AB256" s="50"/>
      <c r="AC256" s="50"/>
      <c r="AD256" s="50"/>
      <c r="AE256" s="50"/>
      <c r="AF256" s="61"/>
      <c r="AG256" s="61"/>
      <c r="AH256" s="61"/>
      <c r="AI256" s="81">
        <v>85252.38</v>
      </c>
      <c r="AJ256" s="81">
        <v>22978.47</v>
      </c>
      <c r="AK256" s="50"/>
      <c r="AL256" s="85">
        <f t="shared" si="46"/>
        <v>0.2695346452497866</v>
      </c>
      <c r="AM256" s="57"/>
    </row>
    <row r="257" spans="1:40" s="60" customFormat="1" ht="15.6" x14ac:dyDescent="0.25">
      <c r="A257" s="54" t="s">
        <v>178</v>
      </c>
      <c r="B257" s="55" t="s">
        <v>277</v>
      </c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9"/>
      <c r="O257" s="61"/>
      <c r="P257" s="61"/>
      <c r="Q257" s="61"/>
      <c r="R257" s="61"/>
      <c r="S257" s="61"/>
      <c r="T257" s="50">
        <v>10000</v>
      </c>
      <c r="U257" s="50">
        <v>10000</v>
      </c>
      <c r="V257" s="50"/>
      <c r="W257" s="50"/>
      <c r="X257" s="59"/>
      <c r="Y257" s="61"/>
      <c r="Z257" s="61"/>
      <c r="AA257" s="61"/>
      <c r="AB257" s="50">
        <v>4178</v>
      </c>
      <c r="AC257" s="50">
        <v>4178</v>
      </c>
      <c r="AD257" s="50"/>
      <c r="AE257" s="50"/>
      <c r="AF257" s="61"/>
      <c r="AG257" s="61"/>
      <c r="AH257" s="61"/>
      <c r="AI257" s="81">
        <v>14158</v>
      </c>
      <c r="AJ257" s="81">
        <v>14042.6</v>
      </c>
      <c r="AK257" s="50"/>
      <c r="AL257" s="85">
        <f t="shared" si="46"/>
        <v>0.99184913123322505</v>
      </c>
      <c r="AM257" s="57"/>
    </row>
    <row r="258" spans="1:40" s="60" customFormat="1" ht="15.6" x14ac:dyDescent="0.25">
      <c r="A258" s="46">
        <v>4410</v>
      </c>
      <c r="B258" s="47" t="s">
        <v>5</v>
      </c>
      <c r="C258" s="50">
        <v>13992</v>
      </c>
      <c r="D258" s="50">
        <v>13992</v>
      </c>
      <c r="E258" s="50"/>
      <c r="F258" s="50"/>
      <c r="G258" s="50"/>
      <c r="H258" s="50"/>
      <c r="I258" s="50"/>
      <c r="J258" s="50"/>
      <c r="K258" s="50"/>
      <c r="L258" s="50"/>
      <c r="M258" s="59"/>
      <c r="O258" s="61"/>
      <c r="P258" s="61"/>
      <c r="Q258" s="61"/>
      <c r="R258" s="61"/>
      <c r="S258" s="61"/>
      <c r="T258" s="50">
        <v>11200</v>
      </c>
      <c r="U258" s="50">
        <v>11200</v>
      </c>
      <c r="V258" s="50"/>
      <c r="W258" s="50"/>
      <c r="X258" s="59"/>
      <c r="Y258" s="61"/>
      <c r="Z258" s="61"/>
      <c r="AA258" s="61"/>
      <c r="AB258" s="50">
        <v>5435</v>
      </c>
      <c r="AC258" s="50">
        <v>5435</v>
      </c>
      <c r="AD258" s="50"/>
      <c r="AE258" s="50"/>
      <c r="AF258" s="61"/>
      <c r="AG258" s="61"/>
      <c r="AH258" s="61"/>
      <c r="AI258" s="81">
        <v>4879</v>
      </c>
      <c r="AJ258" s="81">
        <v>4878</v>
      </c>
      <c r="AK258" s="50"/>
      <c r="AL258" s="85">
        <f t="shared" si="46"/>
        <v>0.99979503996720642</v>
      </c>
      <c r="AM258" s="57"/>
    </row>
    <row r="259" spans="1:40" s="60" customFormat="1" ht="15.6" x14ac:dyDescent="0.25">
      <c r="A259" s="46" t="s">
        <v>285</v>
      </c>
      <c r="B259" s="47" t="s">
        <v>5</v>
      </c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9"/>
      <c r="O259" s="61"/>
      <c r="P259" s="61"/>
      <c r="Q259" s="61"/>
      <c r="R259" s="61"/>
      <c r="S259" s="61"/>
      <c r="T259" s="50"/>
      <c r="U259" s="50"/>
      <c r="V259" s="50"/>
      <c r="W259" s="50"/>
      <c r="X259" s="59"/>
      <c r="Y259" s="61"/>
      <c r="Z259" s="61"/>
      <c r="AA259" s="61"/>
      <c r="AB259" s="50"/>
      <c r="AC259" s="50"/>
      <c r="AD259" s="50"/>
      <c r="AE259" s="50"/>
      <c r="AF259" s="61"/>
      <c r="AG259" s="61"/>
      <c r="AH259" s="61"/>
      <c r="AI259" s="81">
        <v>2598.21</v>
      </c>
      <c r="AJ259" s="81">
        <v>0</v>
      </c>
      <c r="AK259" s="50"/>
      <c r="AL259" s="85">
        <f t="shared" si="46"/>
        <v>0</v>
      </c>
      <c r="AM259" s="57"/>
    </row>
    <row r="260" spans="1:40" s="60" customFormat="1" ht="15.6" x14ac:dyDescent="0.25">
      <c r="A260" s="46" t="s">
        <v>356</v>
      </c>
      <c r="B260" s="47" t="s">
        <v>5</v>
      </c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9"/>
      <c r="O260" s="61"/>
      <c r="P260" s="61"/>
      <c r="Q260" s="61"/>
      <c r="R260" s="61"/>
      <c r="S260" s="61"/>
      <c r="T260" s="50"/>
      <c r="U260" s="50"/>
      <c r="V260" s="50"/>
      <c r="W260" s="50"/>
      <c r="X260" s="59"/>
      <c r="Y260" s="61"/>
      <c r="Z260" s="61"/>
      <c r="AA260" s="61"/>
      <c r="AB260" s="50"/>
      <c r="AC260" s="50"/>
      <c r="AD260" s="50"/>
      <c r="AE260" s="50"/>
      <c r="AF260" s="61"/>
      <c r="AG260" s="61"/>
      <c r="AH260" s="61"/>
      <c r="AI260" s="81">
        <v>147.79</v>
      </c>
      <c r="AJ260" s="81">
        <v>0</v>
      </c>
      <c r="AK260" s="50"/>
      <c r="AL260" s="85">
        <f t="shared" si="46"/>
        <v>0</v>
      </c>
      <c r="AM260" s="57"/>
    </row>
    <row r="261" spans="1:40" s="60" customFormat="1" ht="15.6" x14ac:dyDescent="0.25">
      <c r="A261" s="46">
        <v>4440</v>
      </c>
      <c r="B261" s="47" t="s">
        <v>9</v>
      </c>
      <c r="C261" s="50">
        <v>280153</v>
      </c>
      <c r="D261" s="50">
        <v>280153</v>
      </c>
      <c r="E261" s="50"/>
      <c r="F261" s="50"/>
      <c r="G261" s="50"/>
      <c r="H261" s="50"/>
      <c r="I261" s="50"/>
      <c r="J261" s="50"/>
      <c r="K261" s="50"/>
      <c r="L261" s="50"/>
      <c r="M261" s="59"/>
      <c r="O261" s="61"/>
      <c r="P261" s="61"/>
      <c r="Q261" s="61"/>
      <c r="R261" s="61"/>
      <c r="S261" s="61"/>
      <c r="T261" s="50">
        <v>376582</v>
      </c>
      <c r="U261" s="50">
        <v>376582</v>
      </c>
      <c r="V261" s="50"/>
      <c r="W261" s="50"/>
      <c r="X261" s="59"/>
      <c r="Y261" s="61"/>
      <c r="Z261" s="61"/>
      <c r="AA261" s="61"/>
      <c r="AB261" s="50">
        <v>359000</v>
      </c>
      <c r="AC261" s="50">
        <v>359000</v>
      </c>
      <c r="AD261" s="50"/>
      <c r="AE261" s="50"/>
      <c r="AF261" s="61"/>
      <c r="AG261" s="61"/>
      <c r="AH261" s="61"/>
      <c r="AI261" s="81">
        <v>996281</v>
      </c>
      <c r="AJ261" s="81">
        <v>996280.19</v>
      </c>
      <c r="AK261" s="50"/>
      <c r="AL261" s="85">
        <f t="shared" si="46"/>
        <v>0.99999918697636503</v>
      </c>
      <c r="AM261" s="57"/>
    </row>
    <row r="262" spans="1:40" s="60" customFormat="1" ht="15.6" x14ac:dyDescent="0.25">
      <c r="A262" s="46" t="s">
        <v>150</v>
      </c>
      <c r="B262" s="58" t="s">
        <v>32</v>
      </c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9"/>
      <c r="O262" s="61"/>
      <c r="P262" s="61"/>
      <c r="Q262" s="61"/>
      <c r="R262" s="61"/>
      <c r="S262" s="61"/>
      <c r="T262" s="50"/>
      <c r="U262" s="50"/>
      <c r="V262" s="50"/>
      <c r="W262" s="50"/>
      <c r="X262" s="59"/>
      <c r="Y262" s="61"/>
      <c r="Z262" s="61"/>
      <c r="AA262" s="61"/>
      <c r="AB262" s="50"/>
      <c r="AC262" s="50"/>
      <c r="AD262" s="50"/>
      <c r="AE262" s="50"/>
      <c r="AF262" s="61"/>
      <c r="AG262" s="61"/>
      <c r="AH262" s="61"/>
      <c r="AI262" s="81">
        <v>4521</v>
      </c>
      <c r="AJ262" s="81">
        <v>4521</v>
      </c>
      <c r="AK262" s="50"/>
      <c r="AL262" s="85">
        <f>SUM(AJ261/AI261)</f>
        <v>0.99999918697636503</v>
      </c>
      <c r="AM262" s="57"/>
    </row>
    <row r="263" spans="1:40" s="60" customFormat="1" ht="15.6" x14ac:dyDescent="0.25">
      <c r="A263" s="46" t="s">
        <v>179</v>
      </c>
      <c r="B263" s="47" t="s">
        <v>308</v>
      </c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9"/>
      <c r="O263" s="61"/>
      <c r="P263" s="61"/>
      <c r="Q263" s="61"/>
      <c r="R263" s="61"/>
      <c r="S263" s="61"/>
      <c r="T263" s="50"/>
      <c r="U263" s="50"/>
      <c r="V263" s="50"/>
      <c r="W263" s="50"/>
      <c r="X263" s="59"/>
      <c r="Y263" s="61"/>
      <c r="Z263" s="61"/>
      <c r="AA263" s="61"/>
      <c r="AB263" s="50">
        <v>1000</v>
      </c>
      <c r="AC263" s="50">
        <v>1000</v>
      </c>
      <c r="AD263" s="50"/>
      <c r="AE263" s="50"/>
      <c r="AF263" s="61"/>
      <c r="AG263" s="61"/>
      <c r="AH263" s="61"/>
      <c r="AI263" s="81">
        <v>2566</v>
      </c>
      <c r="AJ263" s="81">
        <v>2565.6</v>
      </c>
      <c r="AK263" s="50"/>
      <c r="AL263" s="85">
        <f t="shared" si="46"/>
        <v>0.99984411535463757</v>
      </c>
      <c r="AM263" s="57"/>
    </row>
    <row r="264" spans="1:40" s="60" customFormat="1" ht="15.6" x14ac:dyDescent="0.25">
      <c r="A264" s="46" t="s">
        <v>333</v>
      </c>
      <c r="B264" s="47" t="s">
        <v>308</v>
      </c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9"/>
      <c r="O264" s="61"/>
      <c r="P264" s="61"/>
      <c r="Q264" s="61"/>
      <c r="R264" s="61"/>
      <c r="S264" s="61"/>
      <c r="T264" s="50"/>
      <c r="U264" s="50"/>
      <c r="V264" s="50"/>
      <c r="W264" s="50"/>
      <c r="X264" s="59"/>
      <c r="Y264" s="61"/>
      <c r="Z264" s="61"/>
      <c r="AA264" s="61"/>
      <c r="AB264" s="50"/>
      <c r="AC264" s="50"/>
      <c r="AD264" s="50"/>
      <c r="AE264" s="50"/>
      <c r="AF264" s="61"/>
      <c r="AG264" s="61"/>
      <c r="AH264" s="61"/>
      <c r="AI264" s="81">
        <v>12630.95</v>
      </c>
      <c r="AJ264" s="81">
        <v>11713.16</v>
      </c>
      <c r="AK264" s="50"/>
      <c r="AL264" s="85">
        <f t="shared" si="46"/>
        <v>0.92733800703826708</v>
      </c>
      <c r="AM264" s="57"/>
    </row>
    <row r="265" spans="1:40" s="60" customFormat="1" ht="15.6" x14ac:dyDescent="0.25">
      <c r="A265" s="46" t="s">
        <v>334</v>
      </c>
      <c r="B265" s="47" t="s">
        <v>308</v>
      </c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9"/>
      <c r="O265" s="61"/>
      <c r="P265" s="61"/>
      <c r="Q265" s="61"/>
      <c r="R265" s="61"/>
      <c r="S265" s="61"/>
      <c r="T265" s="50"/>
      <c r="U265" s="50"/>
      <c r="V265" s="50"/>
      <c r="W265" s="50"/>
      <c r="X265" s="59"/>
      <c r="Y265" s="61"/>
      <c r="Z265" s="61"/>
      <c r="AA265" s="61"/>
      <c r="AB265" s="50"/>
      <c r="AC265" s="50"/>
      <c r="AD265" s="50"/>
      <c r="AE265" s="50"/>
      <c r="AF265" s="61"/>
      <c r="AG265" s="61"/>
      <c r="AH265" s="61"/>
      <c r="AI265" s="81">
        <v>721.01</v>
      </c>
      <c r="AJ265" s="81">
        <v>668.8</v>
      </c>
      <c r="AK265" s="50"/>
      <c r="AL265" s="85">
        <f t="shared" si="46"/>
        <v>0.92758768949113046</v>
      </c>
      <c r="AM265" s="57"/>
    </row>
    <row r="266" spans="1:40" s="60" customFormat="1" ht="15.6" x14ac:dyDescent="0.25">
      <c r="A266" s="46" t="s">
        <v>335</v>
      </c>
      <c r="B266" s="58" t="s">
        <v>48</v>
      </c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9"/>
      <c r="O266" s="61"/>
      <c r="P266" s="61"/>
      <c r="Q266" s="61"/>
      <c r="R266" s="61"/>
      <c r="S266" s="61"/>
      <c r="T266" s="50"/>
      <c r="U266" s="50"/>
      <c r="V266" s="50"/>
      <c r="W266" s="50"/>
      <c r="X266" s="59"/>
      <c r="Y266" s="61"/>
      <c r="Z266" s="61"/>
      <c r="AA266" s="61"/>
      <c r="AB266" s="50"/>
      <c r="AC266" s="50"/>
      <c r="AD266" s="50"/>
      <c r="AE266" s="50"/>
      <c r="AF266" s="61"/>
      <c r="AG266" s="61"/>
      <c r="AH266" s="61"/>
      <c r="AI266" s="81">
        <v>36901.03</v>
      </c>
      <c r="AJ266" s="81">
        <v>21573.39</v>
      </c>
      <c r="AK266" s="50"/>
      <c r="AL266" s="85">
        <f t="shared" si="46"/>
        <v>0.58462839655153254</v>
      </c>
      <c r="AM266" s="57"/>
    </row>
    <row r="267" spans="1:40" s="60" customFormat="1" ht="15.6" x14ac:dyDescent="0.25">
      <c r="A267" s="46" t="s">
        <v>336</v>
      </c>
      <c r="B267" s="58" t="s">
        <v>93</v>
      </c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9"/>
      <c r="O267" s="61"/>
      <c r="P267" s="61"/>
      <c r="Q267" s="61"/>
      <c r="R267" s="61"/>
      <c r="S267" s="61"/>
      <c r="T267" s="50"/>
      <c r="U267" s="50"/>
      <c r="V267" s="50"/>
      <c r="W267" s="50"/>
      <c r="X267" s="59"/>
      <c r="Y267" s="61"/>
      <c r="Z267" s="61"/>
      <c r="AA267" s="61"/>
      <c r="AB267" s="50"/>
      <c r="AC267" s="50"/>
      <c r="AD267" s="50"/>
      <c r="AE267" s="50"/>
      <c r="AF267" s="61"/>
      <c r="AG267" s="61"/>
      <c r="AH267" s="61"/>
      <c r="AI267" s="81">
        <v>2098.9699999999998</v>
      </c>
      <c r="AJ267" s="81">
        <v>1227.1199999999999</v>
      </c>
      <c r="AK267" s="50"/>
      <c r="AL267" s="85">
        <f t="shared" si="46"/>
        <v>0.5846296040438882</v>
      </c>
      <c r="AM267" s="57"/>
    </row>
    <row r="268" spans="1:40" s="40" customFormat="1" ht="21" customHeight="1" x14ac:dyDescent="0.3">
      <c r="A268" s="30" t="s">
        <v>337</v>
      </c>
      <c r="B268" s="87" t="s">
        <v>338</v>
      </c>
      <c r="C268" s="88" t="e">
        <f>SUM(#REF!)</f>
        <v>#REF!</v>
      </c>
      <c r="D268" s="88" t="e">
        <f>SUM(#REF!)</f>
        <v>#REF!</v>
      </c>
      <c r="E268" s="88" t="e">
        <f>SUM(#REF!)</f>
        <v>#REF!</v>
      </c>
      <c r="F268" s="88" t="e">
        <f>SUM(#REF!)</f>
        <v>#REF!</v>
      </c>
      <c r="G268" s="88" t="e">
        <f>SUM(#REF!)</f>
        <v>#REF!</v>
      </c>
      <c r="H268" s="88"/>
      <c r="I268" s="88"/>
      <c r="J268" s="88"/>
      <c r="K268" s="88"/>
      <c r="L268" s="88"/>
      <c r="M268" s="88">
        <f t="shared" ref="M268:AK268" si="47">SUM(M269:M269)</f>
        <v>0</v>
      </c>
      <c r="N268" s="88">
        <f t="shared" si="47"/>
        <v>0</v>
      </c>
      <c r="O268" s="88">
        <f t="shared" si="47"/>
        <v>0</v>
      </c>
      <c r="P268" s="88">
        <f t="shared" si="47"/>
        <v>0</v>
      </c>
      <c r="Q268" s="88">
        <f t="shared" si="47"/>
        <v>0</v>
      </c>
      <c r="R268" s="88">
        <f t="shared" si="47"/>
        <v>0</v>
      </c>
      <c r="S268" s="88">
        <f t="shared" si="47"/>
        <v>0</v>
      </c>
      <c r="T268" s="88">
        <f t="shared" si="47"/>
        <v>343816</v>
      </c>
      <c r="U268" s="88">
        <f t="shared" si="47"/>
        <v>343816</v>
      </c>
      <c r="V268" s="88">
        <f t="shared" si="47"/>
        <v>0</v>
      </c>
      <c r="W268" s="88">
        <f t="shared" si="47"/>
        <v>0</v>
      </c>
      <c r="X268" s="94">
        <f t="shared" si="47"/>
        <v>0</v>
      </c>
      <c r="Y268" s="95">
        <f t="shared" si="47"/>
        <v>0</v>
      </c>
      <c r="Z268" s="88">
        <f t="shared" si="47"/>
        <v>0</v>
      </c>
      <c r="AA268" s="88">
        <f t="shared" si="47"/>
        <v>0</v>
      </c>
      <c r="AB268" s="88">
        <f t="shared" si="47"/>
        <v>967522</v>
      </c>
      <c r="AC268" s="88">
        <f t="shared" si="47"/>
        <v>967522</v>
      </c>
      <c r="AD268" s="88">
        <f t="shared" si="47"/>
        <v>0</v>
      </c>
      <c r="AE268" s="88">
        <f t="shared" si="47"/>
        <v>0</v>
      </c>
      <c r="AF268" s="88">
        <f t="shared" si="47"/>
        <v>0</v>
      </c>
      <c r="AG268" s="88">
        <f t="shared" si="47"/>
        <v>0</v>
      </c>
      <c r="AH268" s="88">
        <f t="shared" si="47"/>
        <v>0</v>
      </c>
      <c r="AI268" s="89">
        <f>SUM(AI269:AI283)</f>
        <v>1377999</v>
      </c>
      <c r="AJ268" s="89">
        <f>SUM(AJ269:AJ283)</f>
        <v>1367529.5299999998</v>
      </c>
      <c r="AK268" s="88">
        <f t="shared" si="47"/>
        <v>0</v>
      </c>
      <c r="AL268" s="90">
        <f t="shared" ref="AL268:AL298" si="48">SUM(AJ268/AI268)</f>
        <v>0.99240241103222848</v>
      </c>
      <c r="AM268" s="31"/>
    </row>
    <row r="269" spans="1:40" s="60" customFormat="1" ht="31.2" x14ac:dyDescent="0.25">
      <c r="A269" s="54" t="s">
        <v>250</v>
      </c>
      <c r="B269" s="62" t="s">
        <v>251</v>
      </c>
      <c r="C269" s="50">
        <v>69400</v>
      </c>
      <c r="D269" s="50">
        <v>69400</v>
      </c>
      <c r="E269" s="50"/>
      <c r="F269" s="50"/>
      <c r="G269" s="50"/>
      <c r="H269" s="50"/>
      <c r="I269" s="50"/>
      <c r="J269" s="50"/>
      <c r="K269" s="50"/>
      <c r="L269" s="50"/>
      <c r="M269" s="59"/>
      <c r="O269" s="61"/>
      <c r="P269" s="61"/>
      <c r="Q269" s="61"/>
      <c r="R269" s="61"/>
      <c r="S269" s="61"/>
      <c r="T269" s="50">
        <v>343816</v>
      </c>
      <c r="U269" s="50">
        <v>343816</v>
      </c>
      <c r="V269" s="50"/>
      <c r="W269" s="50"/>
      <c r="X269" s="59"/>
      <c r="Y269" s="61"/>
      <c r="Z269" s="61"/>
      <c r="AA269" s="61"/>
      <c r="AB269" s="50">
        <v>967522</v>
      </c>
      <c r="AC269" s="50">
        <v>967522</v>
      </c>
      <c r="AD269" s="50"/>
      <c r="AE269" s="50"/>
      <c r="AF269" s="61"/>
      <c r="AG269" s="61"/>
      <c r="AH269" s="61"/>
      <c r="AI269" s="81">
        <v>1301461</v>
      </c>
      <c r="AJ269" s="81">
        <v>1290994.71</v>
      </c>
      <c r="AK269" s="50"/>
      <c r="AL269" s="85">
        <f t="shared" si="48"/>
        <v>0.99195804561181622</v>
      </c>
      <c r="AM269" s="57"/>
      <c r="AN269" s="151"/>
    </row>
    <row r="270" spans="1:40" s="60" customFormat="1" ht="15.6" x14ac:dyDescent="0.25">
      <c r="A270" s="54">
        <v>3020</v>
      </c>
      <c r="B270" s="55" t="s">
        <v>306</v>
      </c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9"/>
      <c r="O270" s="61"/>
      <c r="P270" s="61"/>
      <c r="Q270" s="61"/>
      <c r="R270" s="61"/>
      <c r="S270" s="61"/>
      <c r="T270" s="50"/>
      <c r="U270" s="50"/>
      <c r="V270" s="50"/>
      <c r="W270" s="50"/>
      <c r="X270" s="59"/>
      <c r="Y270" s="61"/>
      <c r="Z270" s="61"/>
      <c r="AA270" s="61"/>
      <c r="AB270" s="50"/>
      <c r="AC270" s="50"/>
      <c r="AD270" s="50"/>
      <c r="AE270" s="50"/>
      <c r="AF270" s="61"/>
      <c r="AG270" s="61"/>
      <c r="AH270" s="61"/>
      <c r="AI270" s="81">
        <v>8211</v>
      </c>
      <c r="AJ270" s="81">
        <v>8210.93</v>
      </c>
      <c r="AK270" s="50"/>
      <c r="AL270" s="85">
        <f>SUM(AJ270/AI270)</f>
        <v>0.99999147485080997</v>
      </c>
      <c r="AM270" s="57"/>
      <c r="AN270" s="151"/>
    </row>
    <row r="271" spans="1:40" s="60" customFormat="1" ht="15.6" x14ac:dyDescent="0.25">
      <c r="A271" s="54">
        <v>4010</v>
      </c>
      <c r="B271" s="55" t="s">
        <v>26</v>
      </c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9"/>
      <c r="O271" s="61"/>
      <c r="P271" s="61"/>
      <c r="Q271" s="61"/>
      <c r="R271" s="61"/>
      <c r="S271" s="61"/>
      <c r="T271" s="50"/>
      <c r="U271" s="50"/>
      <c r="V271" s="50"/>
      <c r="W271" s="50"/>
      <c r="X271" s="59"/>
      <c r="Y271" s="61"/>
      <c r="Z271" s="61"/>
      <c r="AA271" s="61"/>
      <c r="AB271" s="50"/>
      <c r="AC271" s="50"/>
      <c r="AD271" s="50"/>
      <c r="AE271" s="50"/>
      <c r="AF271" s="61"/>
      <c r="AG271" s="61"/>
      <c r="AH271" s="61"/>
      <c r="AI271" s="81">
        <v>34133</v>
      </c>
      <c r="AJ271" s="81">
        <v>34132.69</v>
      </c>
      <c r="AK271" s="50"/>
      <c r="AL271" s="85">
        <f t="shared" ref="AL271:AL283" si="49">SUM(AJ271/AI271)</f>
        <v>0.99999091788005745</v>
      </c>
      <c r="AM271" s="57"/>
      <c r="AN271" s="151"/>
    </row>
    <row r="272" spans="1:40" s="60" customFormat="1" ht="15.6" x14ac:dyDescent="0.25">
      <c r="A272" s="54">
        <v>4040</v>
      </c>
      <c r="B272" s="55" t="s">
        <v>4</v>
      </c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9"/>
      <c r="O272" s="61"/>
      <c r="P272" s="61"/>
      <c r="Q272" s="61"/>
      <c r="R272" s="61"/>
      <c r="S272" s="61"/>
      <c r="T272" s="50"/>
      <c r="U272" s="50"/>
      <c r="V272" s="50"/>
      <c r="W272" s="50"/>
      <c r="X272" s="59"/>
      <c r="Y272" s="61"/>
      <c r="Z272" s="61"/>
      <c r="AA272" s="61"/>
      <c r="AB272" s="50"/>
      <c r="AC272" s="50"/>
      <c r="AD272" s="50"/>
      <c r="AE272" s="50"/>
      <c r="AF272" s="61"/>
      <c r="AG272" s="61"/>
      <c r="AH272" s="61"/>
      <c r="AI272" s="81">
        <v>13919</v>
      </c>
      <c r="AJ272" s="81">
        <v>13918.43</v>
      </c>
      <c r="AK272" s="50"/>
      <c r="AL272" s="85">
        <f t="shared" si="49"/>
        <v>0.99995904878224018</v>
      </c>
      <c r="AM272" s="57"/>
      <c r="AN272" s="151"/>
    </row>
    <row r="273" spans="1:41" s="60" customFormat="1" ht="15.6" x14ac:dyDescent="0.25">
      <c r="A273" s="54">
        <v>4110</v>
      </c>
      <c r="B273" s="148" t="s">
        <v>174</v>
      </c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9"/>
      <c r="O273" s="61"/>
      <c r="P273" s="61"/>
      <c r="Q273" s="61"/>
      <c r="R273" s="61"/>
      <c r="S273" s="61"/>
      <c r="T273" s="50"/>
      <c r="U273" s="50"/>
      <c r="V273" s="50"/>
      <c r="W273" s="50"/>
      <c r="X273" s="59"/>
      <c r="Y273" s="61"/>
      <c r="Z273" s="61"/>
      <c r="AA273" s="61"/>
      <c r="AB273" s="50"/>
      <c r="AC273" s="50"/>
      <c r="AD273" s="50"/>
      <c r="AE273" s="50"/>
      <c r="AF273" s="61"/>
      <c r="AG273" s="61"/>
      <c r="AH273" s="61"/>
      <c r="AI273" s="81">
        <v>7565</v>
      </c>
      <c r="AJ273" s="81">
        <v>7564.24</v>
      </c>
      <c r="AK273" s="50"/>
      <c r="AL273" s="85">
        <f t="shared" si="49"/>
        <v>0.99989953734302706</v>
      </c>
      <c r="AM273" s="57"/>
      <c r="AN273" s="151"/>
    </row>
    <row r="274" spans="1:41" s="60" customFormat="1" ht="15.6" x14ac:dyDescent="0.25">
      <c r="A274" s="54">
        <v>4120</v>
      </c>
      <c r="B274" s="62" t="s">
        <v>8</v>
      </c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9"/>
      <c r="O274" s="61"/>
      <c r="P274" s="61"/>
      <c r="Q274" s="61"/>
      <c r="R274" s="61"/>
      <c r="S274" s="61"/>
      <c r="T274" s="50"/>
      <c r="U274" s="50"/>
      <c r="V274" s="50"/>
      <c r="W274" s="50"/>
      <c r="X274" s="59"/>
      <c r="Y274" s="61"/>
      <c r="Z274" s="61"/>
      <c r="AA274" s="61"/>
      <c r="AB274" s="50"/>
      <c r="AC274" s="50"/>
      <c r="AD274" s="50"/>
      <c r="AE274" s="50"/>
      <c r="AF274" s="61"/>
      <c r="AG274" s="61"/>
      <c r="AH274" s="61"/>
      <c r="AI274" s="81">
        <v>899</v>
      </c>
      <c r="AJ274" s="81">
        <v>898.48</v>
      </c>
      <c r="AK274" s="50"/>
      <c r="AL274" s="85">
        <f t="shared" si="49"/>
        <v>0.9994215795328143</v>
      </c>
      <c r="AM274" s="57"/>
      <c r="AN274" s="151"/>
    </row>
    <row r="275" spans="1:41" s="60" customFormat="1" ht="15.6" x14ac:dyDescent="0.25">
      <c r="A275" s="54" t="s">
        <v>160</v>
      </c>
      <c r="B275" s="62" t="s">
        <v>161</v>
      </c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9"/>
      <c r="O275" s="61"/>
      <c r="P275" s="61"/>
      <c r="Q275" s="61"/>
      <c r="R275" s="61"/>
      <c r="S275" s="61"/>
      <c r="T275" s="50"/>
      <c r="U275" s="50"/>
      <c r="V275" s="50"/>
      <c r="W275" s="50"/>
      <c r="X275" s="59"/>
      <c r="Y275" s="61"/>
      <c r="Z275" s="61"/>
      <c r="AA275" s="61"/>
      <c r="AB275" s="50"/>
      <c r="AC275" s="50"/>
      <c r="AD275" s="50"/>
      <c r="AE275" s="50"/>
      <c r="AF275" s="61"/>
      <c r="AG275" s="61"/>
      <c r="AH275" s="61"/>
      <c r="AI275" s="81">
        <v>1000</v>
      </c>
      <c r="AJ275" s="81">
        <v>1000</v>
      </c>
      <c r="AK275" s="50"/>
      <c r="AL275" s="85">
        <f t="shared" si="49"/>
        <v>1</v>
      </c>
      <c r="AM275" s="57"/>
      <c r="AN275" s="151"/>
    </row>
    <row r="276" spans="1:41" s="60" customFormat="1" ht="15.6" x14ac:dyDescent="0.25">
      <c r="A276" s="54">
        <v>4210</v>
      </c>
      <c r="B276" s="148" t="s">
        <v>83</v>
      </c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9"/>
      <c r="O276" s="61"/>
      <c r="P276" s="61"/>
      <c r="Q276" s="61"/>
      <c r="R276" s="61"/>
      <c r="S276" s="61"/>
      <c r="T276" s="50"/>
      <c r="U276" s="50"/>
      <c r="V276" s="50"/>
      <c r="W276" s="50"/>
      <c r="X276" s="59"/>
      <c r="Y276" s="61"/>
      <c r="Z276" s="61"/>
      <c r="AA276" s="61"/>
      <c r="AB276" s="50"/>
      <c r="AC276" s="50"/>
      <c r="AD276" s="50"/>
      <c r="AE276" s="50"/>
      <c r="AF276" s="61"/>
      <c r="AG276" s="61"/>
      <c r="AH276" s="61"/>
      <c r="AI276" s="81">
        <v>1781</v>
      </c>
      <c r="AJ276" s="81">
        <v>1780.05</v>
      </c>
      <c r="AK276" s="50"/>
      <c r="AL276" s="85">
        <f t="shared" si="49"/>
        <v>0.9994665918023582</v>
      </c>
      <c r="AM276" s="57"/>
      <c r="AN276" s="151"/>
    </row>
    <row r="277" spans="1:41" s="60" customFormat="1" ht="15.6" x14ac:dyDescent="0.25">
      <c r="A277" s="54">
        <v>4260</v>
      </c>
      <c r="B277" s="55" t="s">
        <v>6</v>
      </c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9"/>
      <c r="O277" s="61"/>
      <c r="P277" s="61"/>
      <c r="Q277" s="61"/>
      <c r="R277" s="61"/>
      <c r="S277" s="61"/>
      <c r="T277" s="50"/>
      <c r="U277" s="50"/>
      <c r="V277" s="50"/>
      <c r="W277" s="50"/>
      <c r="X277" s="59"/>
      <c r="Y277" s="61"/>
      <c r="Z277" s="61"/>
      <c r="AA277" s="61"/>
      <c r="AB277" s="50"/>
      <c r="AC277" s="50"/>
      <c r="AD277" s="50"/>
      <c r="AE277" s="50"/>
      <c r="AF277" s="61"/>
      <c r="AG277" s="61"/>
      <c r="AH277" s="61"/>
      <c r="AI277" s="81">
        <v>2000</v>
      </c>
      <c r="AJ277" s="81">
        <v>2000</v>
      </c>
      <c r="AK277" s="50"/>
      <c r="AL277" s="85">
        <f t="shared" si="49"/>
        <v>1</v>
      </c>
      <c r="AM277" s="57"/>
      <c r="AN277" s="151"/>
    </row>
    <row r="278" spans="1:41" s="60" customFormat="1" ht="15.6" x14ac:dyDescent="0.25">
      <c r="A278" s="54">
        <v>4270</v>
      </c>
      <c r="B278" s="55" t="s">
        <v>29</v>
      </c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9"/>
      <c r="O278" s="61"/>
      <c r="P278" s="61"/>
      <c r="Q278" s="61"/>
      <c r="R278" s="61"/>
      <c r="S278" s="61"/>
      <c r="T278" s="50"/>
      <c r="U278" s="50"/>
      <c r="V278" s="50"/>
      <c r="W278" s="50"/>
      <c r="X278" s="59"/>
      <c r="Y278" s="61"/>
      <c r="Z278" s="61"/>
      <c r="AA278" s="61"/>
      <c r="AB278" s="50"/>
      <c r="AC278" s="50"/>
      <c r="AD278" s="50"/>
      <c r="AE278" s="50"/>
      <c r="AF278" s="61"/>
      <c r="AG278" s="61"/>
      <c r="AH278" s="61"/>
      <c r="AI278" s="81">
        <v>300</v>
      </c>
      <c r="AJ278" s="81">
        <v>300</v>
      </c>
      <c r="AK278" s="50"/>
      <c r="AL278" s="85">
        <f t="shared" si="49"/>
        <v>1</v>
      </c>
      <c r="AM278" s="57"/>
      <c r="AN278" s="151"/>
    </row>
    <row r="279" spans="1:41" s="60" customFormat="1" ht="15.6" x14ac:dyDescent="0.25">
      <c r="A279" s="54">
        <v>4300</v>
      </c>
      <c r="B279" s="55" t="s">
        <v>28</v>
      </c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9"/>
      <c r="O279" s="61"/>
      <c r="P279" s="61"/>
      <c r="Q279" s="61"/>
      <c r="R279" s="61"/>
      <c r="S279" s="61"/>
      <c r="T279" s="50"/>
      <c r="U279" s="50"/>
      <c r="V279" s="50"/>
      <c r="W279" s="50"/>
      <c r="X279" s="59"/>
      <c r="Y279" s="61"/>
      <c r="Z279" s="61"/>
      <c r="AA279" s="61"/>
      <c r="AB279" s="50"/>
      <c r="AC279" s="50"/>
      <c r="AD279" s="50"/>
      <c r="AE279" s="50"/>
      <c r="AF279" s="61"/>
      <c r="AG279" s="61"/>
      <c r="AH279" s="61"/>
      <c r="AI279" s="81">
        <v>1800</v>
      </c>
      <c r="AJ279" s="81">
        <v>1800</v>
      </c>
      <c r="AK279" s="50"/>
      <c r="AL279" s="85">
        <f t="shared" si="49"/>
        <v>1</v>
      </c>
      <c r="AM279" s="57"/>
      <c r="AN279" s="151"/>
    </row>
    <row r="280" spans="1:41" s="60" customFormat="1" ht="15.6" x14ac:dyDescent="0.25">
      <c r="A280" s="54" t="s">
        <v>178</v>
      </c>
      <c r="B280" s="55" t="s">
        <v>277</v>
      </c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9"/>
      <c r="O280" s="61"/>
      <c r="P280" s="61"/>
      <c r="Q280" s="61"/>
      <c r="R280" s="61"/>
      <c r="S280" s="61"/>
      <c r="T280" s="50"/>
      <c r="U280" s="50"/>
      <c r="V280" s="50"/>
      <c r="W280" s="50"/>
      <c r="X280" s="59"/>
      <c r="Y280" s="61"/>
      <c r="Z280" s="61"/>
      <c r="AA280" s="61"/>
      <c r="AB280" s="50"/>
      <c r="AC280" s="50"/>
      <c r="AD280" s="50"/>
      <c r="AE280" s="50"/>
      <c r="AF280" s="61"/>
      <c r="AG280" s="61"/>
      <c r="AH280" s="61"/>
      <c r="AI280" s="81">
        <v>300</v>
      </c>
      <c r="AJ280" s="81">
        <v>300</v>
      </c>
      <c r="AK280" s="50"/>
      <c r="AL280" s="85">
        <f t="shared" si="49"/>
        <v>1</v>
      </c>
      <c r="AM280" s="57"/>
      <c r="AN280" s="151"/>
    </row>
    <row r="281" spans="1:41" s="60" customFormat="1" ht="15.6" x14ac:dyDescent="0.25">
      <c r="A281" s="46">
        <v>4410</v>
      </c>
      <c r="B281" s="47" t="s">
        <v>5</v>
      </c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9"/>
      <c r="O281" s="61"/>
      <c r="P281" s="61"/>
      <c r="Q281" s="61"/>
      <c r="R281" s="61"/>
      <c r="S281" s="61"/>
      <c r="T281" s="50"/>
      <c r="U281" s="50"/>
      <c r="V281" s="50"/>
      <c r="W281" s="50"/>
      <c r="X281" s="59"/>
      <c r="Y281" s="61"/>
      <c r="Z281" s="61"/>
      <c r="AA281" s="61"/>
      <c r="AB281" s="50"/>
      <c r="AC281" s="50"/>
      <c r="AD281" s="50"/>
      <c r="AE281" s="50"/>
      <c r="AF281" s="61"/>
      <c r="AG281" s="61"/>
      <c r="AH281" s="61"/>
      <c r="AI281" s="81">
        <v>300</v>
      </c>
      <c r="AJ281" s="81">
        <v>300</v>
      </c>
      <c r="AK281" s="50"/>
      <c r="AL281" s="85">
        <f t="shared" si="49"/>
        <v>1</v>
      </c>
      <c r="AM281" s="57"/>
      <c r="AN281" s="151"/>
    </row>
    <row r="282" spans="1:41" s="60" customFormat="1" ht="15.6" x14ac:dyDescent="0.25">
      <c r="A282" s="46">
        <v>4440</v>
      </c>
      <c r="B282" s="47" t="s">
        <v>9</v>
      </c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9"/>
      <c r="O282" s="61"/>
      <c r="P282" s="61"/>
      <c r="Q282" s="61"/>
      <c r="R282" s="61"/>
      <c r="S282" s="61"/>
      <c r="T282" s="50"/>
      <c r="U282" s="50"/>
      <c r="V282" s="50"/>
      <c r="W282" s="50"/>
      <c r="X282" s="59"/>
      <c r="Y282" s="61"/>
      <c r="Z282" s="61"/>
      <c r="AA282" s="61"/>
      <c r="AB282" s="50"/>
      <c r="AC282" s="50"/>
      <c r="AD282" s="50"/>
      <c r="AE282" s="50"/>
      <c r="AF282" s="61"/>
      <c r="AG282" s="61"/>
      <c r="AH282" s="61"/>
      <c r="AI282" s="81">
        <v>3900</v>
      </c>
      <c r="AJ282" s="81">
        <v>3900</v>
      </c>
      <c r="AK282" s="50"/>
      <c r="AL282" s="85">
        <f t="shared" si="49"/>
        <v>1</v>
      </c>
      <c r="AM282" s="57"/>
      <c r="AN282" s="151"/>
    </row>
    <row r="283" spans="1:41" s="60" customFormat="1" ht="15.6" x14ac:dyDescent="0.25">
      <c r="A283" s="46" t="s">
        <v>179</v>
      </c>
      <c r="B283" s="47" t="s">
        <v>194</v>
      </c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9"/>
      <c r="O283" s="61"/>
      <c r="P283" s="61"/>
      <c r="Q283" s="61"/>
      <c r="R283" s="61"/>
      <c r="S283" s="61"/>
      <c r="T283" s="50"/>
      <c r="U283" s="50"/>
      <c r="V283" s="50"/>
      <c r="W283" s="50"/>
      <c r="X283" s="59"/>
      <c r="Y283" s="61"/>
      <c r="Z283" s="61"/>
      <c r="AA283" s="61"/>
      <c r="AB283" s="50"/>
      <c r="AC283" s="50"/>
      <c r="AD283" s="50"/>
      <c r="AE283" s="50"/>
      <c r="AF283" s="61"/>
      <c r="AG283" s="61"/>
      <c r="AH283" s="61"/>
      <c r="AI283" s="81">
        <v>430</v>
      </c>
      <c r="AJ283" s="81">
        <v>430</v>
      </c>
      <c r="AK283" s="50"/>
      <c r="AL283" s="85">
        <f t="shared" si="49"/>
        <v>1</v>
      </c>
      <c r="AM283" s="57"/>
      <c r="AN283" s="151"/>
    </row>
    <row r="284" spans="1:41" s="40" customFormat="1" ht="21" customHeight="1" x14ac:dyDescent="0.3">
      <c r="A284" s="30" t="s">
        <v>339</v>
      </c>
      <c r="B284" s="87" t="s">
        <v>340</v>
      </c>
      <c r="C284" s="88">
        <f>SUM(C286:C311)</f>
        <v>5820826</v>
      </c>
      <c r="D284" s="88">
        <f>SUM(D286:D311)</f>
        <v>5820826</v>
      </c>
      <c r="E284" s="88">
        <f>SUM(E286:E311)</f>
        <v>0</v>
      </c>
      <c r="F284" s="88">
        <f>SUM(F286:F311)</f>
        <v>0</v>
      </c>
      <c r="G284" s="88">
        <f>SUM(G286:G311)</f>
        <v>0</v>
      </c>
      <c r="H284" s="88"/>
      <c r="I284" s="88"/>
      <c r="J284" s="88"/>
      <c r="K284" s="88"/>
      <c r="L284" s="88"/>
      <c r="M284" s="88">
        <f t="shared" ref="M284:AK284" si="50">SUM(M285:M311)</f>
        <v>0</v>
      </c>
      <c r="N284" s="88">
        <f t="shared" si="50"/>
        <v>0</v>
      </c>
      <c r="O284" s="88">
        <f t="shared" si="50"/>
        <v>0</v>
      </c>
      <c r="P284" s="88">
        <f t="shared" si="50"/>
        <v>0</v>
      </c>
      <c r="Q284" s="88">
        <f t="shared" si="50"/>
        <v>0</v>
      </c>
      <c r="R284" s="88">
        <f t="shared" si="50"/>
        <v>0</v>
      </c>
      <c r="S284" s="88">
        <f t="shared" si="50"/>
        <v>0</v>
      </c>
      <c r="T284" s="88">
        <f t="shared" si="50"/>
        <v>6766358</v>
      </c>
      <c r="U284" s="88">
        <f t="shared" si="50"/>
        <v>6766358</v>
      </c>
      <c r="V284" s="88">
        <f t="shared" si="50"/>
        <v>0</v>
      </c>
      <c r="W284" s="88">
        <f t="shared" si="50"/>
        <v>0</v>
      </c>
      <c r="X284" s="94">
        <f t="shared" si="50"/>
        <v>0</v>
      </c>
      <c r="Y284" s="95">
        <f t="shared" si="50"/>
        <v>0</v>
      </c>
      <c r="Z284" s="88">
        <f t="shared" si="50"/>
        <v>0</v>
      </c>
      <c r="AA284" s="88">
        <f t="shared" si="50"/>
        <v>0</v>
      </c>
      <c r="AB284" s="88">
        <f t="shared" si="50"/>
        <v>6834993</v>
      </c>
      <c r="AC284" s="88">
        <f t="shared" si="50"/>
        <v>6834993</v>
      </c>
      <c r="AD284" s="88">
        <f t="shared" si="50"/>
        <v>0</v>
      </c>
      <c r="AE284" s="88">
        <f t="shared" si="50"/>
        <v>0</v>
      </c>
      <c r="AF284" s="88">
        <f t="shared" si="50"/>
        <v>0</v>
      </c>
      <c r="AG284" s="88">
        <f t="shared" si="50"/>
        <v>0</v>
      </c>
      <c r="AH284" s="88">
        <f t="shared" si="50"/>
        <v>0</v>
      </c>
      <c r="AI284" s="89">
        <f t="shared" si="50"/>
        <v>3058915.7500000005</v>
      </c>
      <c r="AJ284" s="89">
        <f t="shared" si="50"/>
        <v>2623329.6</v>
      </c>
      <c r="AK284" s="88">
        <f t="shared" si="50"/>
        <v>0</v>
      </c>
      <c r="AL284" s="90">
        <f t="shared" si="48"/>
        <v>0.85760112876596872</v>
      </c>
      <c r="AM284" s="31"/>
    </row>
    <row r="285" spans="1:41" s="60" customFormat="1" ht="46.8" x14ac:dyDescent="0.25">
      <c r="A285" s="54" t="s">
        <v>341</v>
      </c>
      <c r="B285" s="62" t="s">
        <v>94</v>
      </c>
      <c r="C285" s="50">
        <v>69400</v>
      </c>
      <c r="D285" s="50">
        <v>69400</v>
      </c>
      <c r="E285" s="50"/>
      <c r="F285" s="50"/>
      <c r="G285" s="50"/>
      <c r="H285" s="50"/>
      <c r="I285" s="50"/>
      <c r="J285" s="50"/>
      <c r="K285" s="50"/>
      <c r="L285" s="50"/>
      <c r="M285" s="59"/>
      <c r="O285" s="61"/>
      <c r="P285" s="61"/>
      <c r="Q285" s="61"/>
      <c r="R285" s="61"/>
      <c r="S285" s="61"/>
      <c r="T285" s="50">
        <v>343816</v>
      </c>
      <c r="U285" s="50">
        <v>343816</v>
      </c>
      <c r="V285" s="50"/>
      <c r="W285" s="50"/>
      <c r="X285" s="59"/>
      <c r="Y285" s="61"/>
      <c r="Z285" s="61"/>
      <c r="AA285" s="61"/>
      <c r="AB285" s="50">
        <v>967522</v>
      </c>
      <c r="AC285" s="50">
        <v>967522</v>
      </c>
      <c r="AD285" s="50"/>
      <c r="AE285" s="50"/>
      <c r="AF285" s="61"/>
      <c r="AG285" s="61"/>
      <c r="AH285" s="61"/>
      <c r="AI285" s="81">
        <v>1350</v>
      </c>
      <c r="AJ285" s="81">
        <v>900</v>
      </c>
      <c r="AK285" s="50"/>
      <c r="AL285" s="85">
        <f t="shared" si="48"/>
        <v>0.66666666666666663</v>
      </c>
      <c r="AM285" s="57"/>
      <c r="AN285" s="151"/>
    </row>
    <row r="286" spans="1:41" s="60" customFormat="1" ht="15.6" x14ac:dyDescent="0.25">
      <c r="A286" s="54">
        <v>3020</v>
      </c>
      <c r="B286" s="55" t="s">
        <v>306</v>
      </c>
      <c r="C286" s="50">
        <v>76649</v>
      </c>
      <c r="D286" s="50">
        <v>76649</v>
      </c>
      <c r="E286" s="50"/>
      <c r="F286" s="50"/>
      <c r="G286" s="50"/>
      <c r="H286" s="50"/>
      <c r="I286" s="50"/>
      <c r="J286" s="50"/>
      <c r="K286" s="50"/>
      <c r="L286" s="50"/>
      <c r="M286" s="59"/>
      <c r="O286" s="61"/>
      <c r="P286" s="61"/>
      <c r="Q286" s="61"/>
      <c r="R286" s="61"/>
      <c r="S286" s="61"/>
      <c r="T286" s="50">
        <v>159186</v>
      </c>
      <c r="U286" s="50">
        <v>159186</v>
      </c>
      <c r="V286" s="50"/>
      <c r="W286" s="50"/>
      <c r="X286" s="59"/>
      <c r="Y286" s="61"/>
      <c r="Z286" s="61"/>
      <c r="AA286" s="61"/>
      <c r="AB286" s="50">
        <v>59797</v>
      </c>
      <c r="AC286" s="50">
        <v>59797</v>
      </c>
      <c r="AD286" s="50"/>
      <c r="AE286" s="50"/>
      <c r="AF286" s="61"/>
      <c r="AG286" s="61"/>
      <c r="AH286" s="61"/>
      <c r="AI286" s="81">
        <v>1000</v>
      </c>
      <c r="AJ286" s="81">
        <v>1000</v>
      </c>
      <c r="AK286" s="50"/>
      <c r="AL286" s="85">
        <f t="shared" si="48"/>
        <v>1</v>
      </c>
      <c r="AM286" s="57"/>
      <c r="AO286" s="151"/>
    </row>
    <row r="287" spans="1:41" s="60" customFormat="1" ht="15.6" x14ac:dyDescent="0.25">
      <c r="A287" s="54" t="s">
        <v>324</v>
      </c>
      <c r="B287" s="55" t="s">
        <v>326</v>
      </c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9"/>
      <c r="O287" s="61"/>
      <c r="P287" s="61"/>
      <c r="Q287" s="61"/>
      <c r="R287" s="61"/>
      <c r="S287" s="61"/>
      <c r="T287" s="50"/>
      <c r="U287" s="50"/>
      <c r="V287" s="50"/>
      <c r="W287" s="50"/>
      <c r="X287" s="59"/>
      <c r="Y287" s="61"/>
      <c r="Z287" s="61"/>
      <c r="AA287" s="61"/>
      <c r="AB287" s="50"/>
      <c r="AC287" s="50"/>
      <c r="AD287" s="50"/>
      <c r="AE287" s="50"/>
      <c r="AF287" s="61"/>
      <c r="AG287" s="61"/>
      <c r="AH287" s="61"/>
      <c r="AI287" s="81">
        <v>42499.99</v>
      </c>
      <c r="AJ287" s="81">
        <v>0</v>
      </c>
      <c r="AK287" s="50"/>
      <c r="AL287" s="85">
        <f t="shared" si="48"/>
        <v>0</v>
      </c>
      <c r="AM287" s="57"/>
      <c r="AO287" s="151"/>
    </row>
    <row r="288" spans="1:41" s="60" customFormat="1" ht="15.6" x14ac:dyDescent="0.25">
      <c r="A288" s="54" t="s">
        <v>325</v>
      </c>
      <c r="B288" s="55" t="s">
        <v>326</v>
      </c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9"/>
      <c r="O288" s="61"/>
      <c r="P288" s="61"/>
      <c r="Q288" s="61"/>
      <c r="R288" s="61"/>
      <c r="S288" s="61"/>
      <c r="T288" s="50"/>
      <c r="U288" s="50"/>
      <c r="V288" s="50"/>
      <c r="W288" s="50"/>
      <c r="X288" s="59"/>
      <c r="Y288" s="61"/>
      <c r="Z288" s="61"/>
      <c r="AA288" s="61"/>
      <c r="AB288" s="50"/>
      <c r="AC288" s="50"/>
      <c r="AD288" s="50"/>
      <c r="AE288" s="50"/>
      <c r="AF288" s="61"/>
      <c r="AG288" s="61"/>
      <c r="AH288" s="61"/>
      <c r="AI288" s="81">
        <v>2500.0100000000002</v>
      </c>
      <c r="AJ288" s="81">
        <v>0</v>
      </c>
      <c r="AK288" s="50"/>
      <c r="AL288" s="85">
        <f t="shared" si="48"/>
        <v>0</v>
      </c>
      <c r="AM288" s="57"/>
      <c r="AO288" s="151"/>
    </row>
    <row r="289" spans="1:39" s="60" customFormat="1" ht="15.6" x14ac:dyDescent="0.25">
      <c r="A289" s="54">
        <v>4010</v>
      </c>
      <c r="B289" s="55" t="s">
        <v>26</v>
      </c>
      <c r="C289" s="50">
        <v>3670964</v>
      </c>
      <c r="D289" s="50">
        <v>3670964</v>
      </c>
      <c r="E289" s="50"/>
      <c r="F289" s="50"/>
      <c r="G289" s="50"/>
      <c r="H289" s="50"/>
      <c r="I289" s="50"/>
      <c r="J289" s="50"/>
      <c r="K289" s="50"/>
      <c r="L289" s="50"/>
      <c r="M289" s="59"/>
      <c r="O289" s="61"/>
      <c r="P289" s="61"/>
      <c r="Q289" s="61"/>
      <c r="R289" s="61"/>
      <c r="S289" s="61"/>
      <c r="T289" s="50">
        <v>4162890</v>
      </c>
      <c r="U289" s="50">
        <v>4162890</v>
      </c>
      <c r="V289" s="50"/>
      <c r="W289" s="50"/>
      <c r="X289" s="59"/>
      <c r="Y289" s="61"/>
      <c r="Z289" s="61"/>
      <c r="AA289" s="61"/>
      <c r="AB289" s="50">
        <v>3940814</v>
      </c>
      <c r="AC289" s="50">
        <v>3940814</v>
      </c>
      <c r="AD289" s="50"/>
      <c r="AE289" s="50"/>
      <c r="AF289" s="61"/>
      <c r="AG289" s="61"/>
      <c r="AH289" s="61"/>
      <c r="AI289" s="81">
        <v>1890794</v>
      </c>
      <c r="AJ289" s="81">
        <v>1890612.4</v>
      </c>
      <c r="AK289" s="50"/>
      <c r="AL289" s="85">
        <f t="shared" si="48"/>
        <v>0.99990395569268775</v>
      </c>
      <c r="AM289" s="57"/>
    </row>
    <row r="290" spans="1:39" s="60" customFormat="1" ht="15.6" x14ac:dyDescent="0.25">
      <c r="A290" s="54" t="s">
        <v>219</v>
      </c>
      <c r="B290" s="55" t="s">
        <v>26</v>
      </c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9"/>
      <c r="O290" s="61"/>
      <c r="P290" s="61"/>
      <c r="Q290" s="61"/>
      <c r="R290" s="61"/>
      <c r="S290" s="61"/>
      <c r="T290" s="50"/>
      <c r="U290" s="50"/>
      <c r="V290" s="50"/>
      <c r="W290" s="50"/>
      <c r="X290" s="59"/>
      <c r="Y290" s="61"/>
      <c r="Z290" s="61"/>
      <c r="AA290" s="61"/>
      <c r="AB290" s="50"/>
      <c r="AC290" s="50"/>
      <c r="AD290" s="50"/>
      <c r="AE290" s="50"/>
      <c r="AF290" s="61"/>
      <c r="AG290" s="61"/>
      <c r="AH290" s="61"/>
      <c r="AI290" s="81">
        <v>1454.71</v>
      </c>
      <c r="AJ290" s="81">
        <v>0</v>
      </c>
      <c r="AK290" s="50"/>
      <c r="AL290" s="85">
        <f t="shared" si="48"/>
        <v>0</v>
      </c>
      <c r="AM290" s="57"/>
    </row>
    <row r="291" spans="1:39" s="60" customFormat="1" ht="15.6" x14ac:dyDescent="0.25">
      <c r="A291" s="54" t="s">
        <v>327</v>
      </c>
      <c r="B291" s="55" t="s">
        <v>26</v>
      </c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9"/>
      <c r="O291" s="61"/>
      <c r="P291" s="61"/>
      <c r="Q291" s="61"/>
      <c r="R291" s="61"/>
      <c r="S291" s="61"/>
      <c r="T291" s="50"/>
      <c r="U291" s="50"/>
      <c r="V291" s="50"/>
      <c r="W291" s="50"/>
      <c r="X291" s="59"/>
      <c r="Y291" s="61"/>
      <c r="Z291" s="61"/>
      <c r="AA291" s="61"/>
      <c r="AB291" s="50"/>
      <c r="AC291" s="50"/>
      <c r="AD291" s="50"/>
      <c r="AE291" s="50"/>
      <c r="AF291" s="61"/>
      <c r="AG291" s="61"/>
      <c r="AH291" s="61"/>
      <c r="AI291" s="81">
        <v>85.58</v>
      </c>
      <c r="AJ291" s="81">
        <v>0</v>
      </c>
      <c r="AK291" s="50"/>
      <c r="AL291" s="85">
        <f t="shared" si="48"/>
        <v>0</v>
      </c>
      <c r="AM291" s="57"/>
    </row>
    <row r="292" spans="1:39" s="60" customFormat="1" ht="16.5" customHeight="1" x14ac:dyDescent="0.25">
      <c r="A292" s="54">
        <v>4040</v>
      </c>
      <c r="B292" s="55" t="s">
        <v>4</v>
      </c>
      <c r="C292" s="50">
        <v>313795</v>
      </c>
      <c r="D292" s="50">
        <v>313795</v>
      </c>
      <c r="E292" s="50"/>
      <c r="F292" s="50"/>
      <c r="G292" s="50"/>
      <c r="H292" s="50"/>
      <c r="I292" s="50"/>
      <c r="J292" s="50"/>
      <c r="K292" s="50"/>
      <c r="L292" s="50"/>
      <c r="M292" s="59"/>
      <c r="O292" s="61"/>
      <c r="P292" s="61"/>
      <c r="Q292" s="61"/>
      <c r="R292" s="61"/>
      <c r="S292" s="61"/>
      <c r="T292" s="50">
        <v>363563</v>
      </c>
      <c r="U292" s="50">
        <v>363563</v>
      </c>
      <c r="V292" s="50"/>
      <c r="W292" s="50"/>
      <c r="X292" s="59"/>
      <c r="Y292" s="61"/>
      <c r="Z292" s="61"/>
      <c r="AA292" s="61"/>
      <c r="AB292" s="50">
        <v>327748</v>
      </c>
      <c r="AC292" s="50">
        <v>327748</v>
      </c>
      <c r="AD292" s="50"/>
      <c r="AE292" s="50"/>
      <c r="AF292" s="61"/>
      <c r="AG292" s="61"/>
      <c r="AH292" s="61"/>
      <c r="AI292" s="81">
        <v>113848</v>
      </c>
      <c r="AJ292" s="81">
        <v>113846.75</v>
      </c>
      <c r="AK292" s="50"/>
      <c r="AL292" s="85">
        <f t="shared" si="48"/>
        <v>0.99998902044831706</v>
      </c>
      <c r="AM292" s="57"/>
    </row>
    <row r="293" spans="1:39" s="60" customFormat="1" ht="15.6" x14ac:dyDescent="0.25">
      <c r="A293" s="54">
        <v>4110</v>
      </c>
      <c r="B293" s="148" t="s">
        <v>174</v>
      </c>
      <c r="C293" s="50">
        <v>832320</v>
      </c>
      <c r="D293" s="50">
        <v>832320</v>
      </c>
      <c r="E293" s="50"/>
      <c r="F293" s="50"/>
      <c r="G293" s="50"/>
      <c r="H293" s="50"/>
      <c r="I293" s="50"/>
      <c r="J293" s="50"/>
      <c r="K293" s="50"/>
      <c r="L293" s="50"/>
      <c r="M293" s="59"/>
      <c r="O293" s="61"/>
      <c r="P293" s="61"/>
      <c r="Q293" s="61"/>
      <c r="R293" s="61"/>
      <c r="S293" s="61"/>
      <c r="T293" s="50">
        <v>713614</v>
      </c>
      <c r="U293" s="50">
        <v>713614</v>
      </c>
      <c r="V293" s="50"/>
      <c r="W293" s="50"/>
      <c r="X293" s="59"/>
      <c r="Y293" s="61"/>
      <c r="Z293" s="61"/>
      <c r="AA293" s="61"/>
      <c r="AB293" s="50">
        <v>679176</v>
      </c>
      <c r="AC293" s="50">
        <v>679176</v>
      </c>
      <c r="AD293" s="50"/>
      <c r="AE293" s="50"/>
      <c r="AF293" s="61"/>
      <c r="AG293" s="61"/>
      <c r="AH293" s="61"/>
      <c r="AI293" s="81">
        <v>337171</v>
      </c>
      <c r="AJ293" s="81">
        <v>337079.77</v>
      </c>
      <c r="AK293" s="50"/>
      <c r="AL293" s="85">
        <f t="shared" si="48"/>
        <v>0.99972942512849572</v>
      </c>
      <c r="AM293" s="57"/>
    </row>
    <row r="294" spans="1:39" s="60" customFormat="1" ht="15.6" x14ac:dyDescent="0.25">
      <c r="A294" s="54" t="s">
        <v>220</v>
      </c>
      <c r="B294" s="148" t="s">
        <v>174</v>
      </c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9"/>
      <c r="O294" s="61"/>
      <c r="P294" s="61"/>
      <c r="Q294" s="61"/>
      <c r="R294" s="61"/>
      <c r="S294" s="61"/>
      <c r="T294" s="50"/>
      <c r="U294" s="50"/>
      <c r="V294" s="50"/>
      <c r="W294" s="50"/>
      <c r="X294" s="59"/>
      <c r="Y294" s="61"/>
      <c r="Z294" s="61"/>
      <c r="AA294" s="61"/>
      <c r="AB294" s="50"/>
      <c r="AC294" s="50"/>
      <c r="AD294" s="50"/>
      <c r="AE294" s="50"/>
      <c r="AF294" s="61"/>
      <c r="AG294" s="61"/>
      <c r="AH294" s="61"/>
      <c r="AI294" s="81">
        <v>248.74</v>
      </c>
      <c r="AJ294" s="81">
        <v>0</v>
      </c>
      <c r="AK294" s="50"/>
      <c r="AL294" s="85">
        <f t="shared" si="48"/>
        <v>0</v>
      </c>
      <c r="AM294" s="57"/>
    </row>
    <row r="295" spans="1:39" s="60" customFormat="1" ht="15.6" x14ac:dyDescent="0.25">
      <c r="A295" s="54" t="s">
        <v>328</v>
      </c>
      <c r="B295" s="148" t="s">
        <v>174</v>
      </c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9"/>
      <c r="O295" s="61"/>
      <c r="P295" s="61"/>
      <c r="Q295" s="61"/>
      <c r="R295" s="61"/>
      <c r="S295" s="61"/>
      <c r="T295" s="50"/>
      <c r="U295" s="50"/>
      <c r="V295" s="50"/>
      <c r="W295" s="50"/>
      <c r="X295" s="59"/>
      <c r="Y295" s="61"/>
      <c r="Z295" s="61"/>
      <c r="AA295" s="61"/>
      <c r="AB295" s="50"/>
      <c r="AC295" s="50"/>
      <c r="AD295" s="50"/>
      <c r="AE295" s="50"/>
      <c r="AF295" s="61"/>
      <c r="AG295" s="61"/>
      <c r="AH295" s="61"/>
      <c r="AI295" s="81">
        <v>14.64</v>
      </c>
      <c r="AJ295" s="81">
        <v>0</v>
      </c>
      <c r="AK295" s="50"/>
      <c r="AL295" s="85">
        <f t="shared" si="48"/>
        <v>0</v>
      </c>
      <c r="AM295" s="57"/>
    </row>
    <row r="296" spans="1:39" s="60" customFormat="1" ht="15.6" x14ac:dyDescent="0.25">
      <c r="A296" s="54">
        <v>4120</v>
      </c>
      <c r="B296" s="62" t="s">
        <v>8</v>
      </c>
      <c r="C296" s="50">
        <v>109899</v>
      </c>
      <c r="D296" s="50">
        <v>109899</v>
      </c>
      <c r="E296" s="50"/>
      <c r="F296" s="50"/>
      <c r="G296" s="50"/>
      <c r="H296" s="50"/>
      <c r="I296" s="50"/>
      <c r="J296" s="50"/>
      <c r="K296" s="50"/>
      <c r="L296" s="50"/>
      <c r="M296" s="59"/>
      <c r="O296" s="61"/>
      <c r="P296" s="61"/>
      <c r="Q296" s="61"/>
      <c r="R296" s="61"/>
      <c r="S296" s="61"/>
      <c r="T296" s="50">
        <v>123856</v>
      </c>
      <c r="U296" s="50">
        <v>123856</v>
      </c>
      <c r="V296" s="50"/>
      <c r="W296" s="50"/>
      <c r="X296" s="59"/>
      <c r="Y296" s="61"/>
      <c r="Z296" s="61"/>
      <c r="AA296" s="61"/>
      <c r="AB296" s="50">
        <v>100082</v>
      </c>
      <c r="AC296" s="50">
        <v>100082</v>
      </c>
      <c r="AD296" s="50"/>
      <c r="AE296" s="50"/>
      <c r="AF296" s="61"/>
      <c r="AG296" s="61"/>
      <c r="AH296" s="61"/>
      <c r="AI296" s="81">
        <v>44372</v>
      </c>
      <c r="AJ296" s="81">
        <v>44356.33</v>
      </c>
      <c r="AK296" s="50"/>
      <c r="AL296" s="85">
        <f t="shared" si="48"/>
        <v>0.99964684936446413</v>
      </c>
      <c r="AM296" s="57"/>
    </row>
    <row r="297" spans="1:39" s="60" customFormat="1" ht="15.6" x14ac:dyDescent="0.25">
      <c r="A297" s="54" t="s">
        <v>221</v>
      </c>
      <c r="B297" s="62" t="s">
        <v>8</v>
      </c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9"/>
      <c r="O297" s="61"/>
      <c r="P297" s="61"/>
      <c r="Q297" s="61"/>
      <c r="R297" s="61"/>
      <c r="S297" s="61"/>
      <c r="T297" s="50"/>
      <c r="U297" s="50"/>
      <c r="V297" s="50"/>
      <c r="W297" s="50"/>
      <c r="X297" s="59"/>
      <c r="Y297" s="61"/>
      <c r="Z297" s="61"/>
      <c r="AA297" s="61"/>
      <c r="AB297" s="50"/>
      <c r="AC297" s="50"/>
      <c r="AD297" s="50"/>
      <c r="AE297" s="50"/>
      <c r="AF297" s="61"/>
      <c r="AG297" s="61"/>
      <c r="AH297" s="61"/>
      <c r="AI297" s="81">
        <v>35.630000000000003</v>
      </c>
      <c r="AJ297" s="81">
        <v>0</v>
      </c>
      <c r="AK297" s="50"/>
      <c r="AL297" s="85">
        <f t="shared" si="48"/>
        <v>0</v>
      </c>
      <c r="AM297" s="57"/>
    </row>
    <row r="298" spans="1:39" s="60" customFormat="1" ht="15.6" x14ac:dyDescent="0.25">
      <c r="A298" s="54" t="s">
        <v>329</v>
      </c>
      <c r="B298" s="62" t="s">
        <v>8</v>
      </c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9"/>
      <c r="O298" s="61"/>
      <c r="P298" s="61"/>
      <c r="Q298" s="61"/>
      <c r="R298" s="61"/>
      <c r="S298" s="61"/>
      <c r="T298" s="50"/>
      <c r="U298" s="50"/>
      <c r="V298" s="50"/>
      <c r="W298" s="50"/>
      <c r="X298" s="59"/>
      <c r="Y298" s="61"/>
      <c r="Z298" s="61"/>
      <c r="AA298" s="61"/>
      <c r="AB298" s="50"/>
      <c r="AC298" s="50"/>
      <c r="AD298" s="50"/>
      <c r="AE298" s="50"/>
      <c r="AF298" s="61"/>
      <c r="AG298" s="61"/>
      <c r="AH298" s="61"/>
      <c r="AI298" s="81">
        <v>2.1</v>
      </c>
      <c r="AJ298" s="81">
        <v>0</v>
      </c>
      <c r="AK298" s="50"/>
      <c r="AL298" s="85">
        <f t="shared" si="48"/>
        <v>0</v>
      </c>
      <c r="AM298" s="57"/>
    </row>
    <row r="299" spans="1:39" s="60" customFormat="1" ht="15.6" x14ac:dyDescent="0.25">
      <c r="A299" s="54" t="s">
        <v>160</v>
      </c>
      <c r="B299" s="62" t="s">
        <v>161</v>
      </c>
      <c r="C299" s="50">
        <v>1300</v>
      </c>
      <c r="D299" s="50">
        <v>1300</v>
      </c>
      <c r="E299" s="50"/>
      <c r="F299" s="50"/>
      <c r="G299" s="50"/>
      <c r="H299" s="50"/>
      <c r="I299" s="50"/>
      <c r="J299" s="50"/>
      <c r="K299" s="50"/>
      <c r="L299" s="50"/>
      <c r="M299" s="59"/>
      <c r="O299" s="61"/>
      <c r="P299" s="61"/>
      <c r="Q299" s="61"/>
      <c r="R299" s="61"/>
      <c r="S299" s="61"/>
      <c r="T299" s="50">
        <v>13200</v>
      </c>
      <c r="U299" s="50">
        <v>13200</v>
      </c>
      <c r="V299" s="50"/>
      <c r="W299" s="50"/>
      <c r="X299" s="59"/>
      <c r="Y299" s="61"/>
      <c r="Z299" s="61"/>
      <c r="AA299" s="61"/>
      <c r="AB299" s="50">
        <v>19800</v>
      </c>
      <c r="AC299" s="50">
        <v>19800</v>
      </c>
      <c r="AD299" s="50"/>
      <c r="AE299" s="50"/>
      <c r="AF299" s="61"/>
      <c r="AG299" s="61"/>
      <c r="AH299" s="61"/>
      <c r="AI299" s="81">
        <v>1000</v>
      </c>
      <c r="AJ299" s="81">
        <v>1000</v>
      </c>
      <c r="AK299" s="50"/>
      <c r="AL299" s="85">
        <f t="shared" ref="AL299:AL311" si="51">SUM(AJ299/AI299)</f>
        <v>1</v>
      </c>
      <c r="AM299" s="57"/>
    </row>
    <row r="300" spans="1:39" s="60" customFormat="1" ht="15.6" x14ac:dyDescent="0.25">
      <c r="A300" s="54">
        <v>4210</v>
      </c>
      <c r="B300" s="148" t="s">
        <v>83</v>
      </c>
      <c r="C300" s="50">
        <v>254250</v>
      </c>
      <c r="D300" s="50">
        <v>254250</v>
      </c>
      <c r="E300" s="50"/>
      <c r="F300" s="50"/>
      <c r="G300" s="50"/>
      <c r="H300" s="50"/>
      <c r="I300" s="50"/>
      <c r="J300" s="50"/>
      <c r="K300" s="50"/>
      <c r="L300" s="50"/>
      <c r="M300" s="59"/>
      <c r="O300" s="61"/>
      <c r="P300" s="61"/>
      <c r="Q300" s="61"/>
      <c r="R300" s="61"/>
      <c r="S300" s="61"/>
      <c r="T300" s="50">
        <v>222001</v>
      </c>
      <c r="U300" s="50">
        <v>222001</v>
      </c>
      <c r="V300" s="50"/>
      <c r="W300" s="50"/>
      <c r="X300" s="59"/>
      <c r="Y300" s="61"/>
      <c r="Z300" s="61"/>
      <c r="AA300" s="61"/>
      <c r="AB300" s="50">
        <v>67661</v>
      </c>
      <c r="AC300" s="50">
        <v>67661</v>
      </c>
      <c r="AD300" s="50"/>
      <c r="AE300" s="50"/>
      <c r="AF300" s="61"/>
      <c r="AG300" s="61"/>
      <c r="AH300" s="61"/>
      <c r="AI300" s="81">
        <v>41756</v>
      </c>
      <c r="AJ300" s="81">
        <v>41755.120000000003</v>
      </c>
      <c r="AK300" s="50"/>
      <c r="AL300" s="85">
        <f t="shared" si="51"/>
        <v>0.99997892518440468</v>
      </c>
      <c r="AM300" s="57"/>
    </row>
    <row r="301" spans="1:39" s="60" customFormat="1" ht="15.6" x14ac:dyDescent="0.25">
      <c r="A301" s="54" t="s">
        <v>330</v>
      </c>
      <c r="B301" s="148" t="s">
        <v>83</v>
      </c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9"/>
      <c r="O301" s="61"/>
      <c r="P301" s="61"/>
      <c r="Q301" s="61"/>
      <c r="R301" s="61"/>
      <c r="S301" s="61"/>
      <c r="T301" s="50"/>
      <c r="U301" s="50"/>
      <c r="V301" s="50"/>
      <c r="W301" s="50"/>
      <c r="X301" s="59"/>
      <c r="Y301" s="61"/>
      <c r="Z301" s="61"/>
      <c r="AA301" s="61"/>
      <c r="AB301" s="50"/>
      <c r="AC301" s="50"/>
      <c r="AD301" s="50"/>
      <c r="AE301" s="50"/>
      <c r="AF301" s="61"/>
      <c r="AG301" s="61"/>
      <c r="AH301" s="61"/>
      <c r="AI301" s="81">
        <v>198203.94</v>
      </c>
      <c r="AJ301" s="81">
        <v>0</v>
      </c>
      <c r="AK301" s="50"/>
      <c r="AL301" s="85">
        <f t="shared" si="51"/>
        <v>0</v>
      </c>
      <c r="AM301" s="57"/>
    </row>
    <row r="302" spans="1:39" s="60" customFormat="1" ht="15.6" x14ac:dyDescent="0.25">
      <c r="A302" s="54" t="s">
        <v>331</v>
      </c>
      <c r="B302" s="148" t="s">
        <v>83</v>
      </c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9"/>
      <c r="O302" s="61"/>
      <c r="P302" s="61"/>
      <c r="Q302" s="61"/>
      <c r="R302" s="61"/>
      <c r="S302" s="61"/>
      <c r="T302" s="50"/>
      <c r="U302" s="50"/>
      <c r="V302" s="50"/>
      <c r="W302" s="50"/>
      <c r="X302" s="59"/>
      <c r="Y302" s="61"/>
      <c r="Z302" s="61"/>
      <c r="AA302" s="61"/>
      <c r="AB302" s="50"/>
      <c r="AC302" s="50"/>
      <c r="AD302" s="50"/>
      <c r="AE302" s="50"/>
      <c r="AF302" s="61"/>
      <c r="AG302" s="61"/>
      <c r="AH302" s="61"/>
      <c r="AI302" s="81">
        <v>11659.06</v>
      </c>
      <c r="AJ302" s="81">
        <v>0</v>
      </c>
      <c r="AK302" s="50"/>
      <c r="AL302" s="85">
        <f t="shared" si="51"/>
        <v>0</v>
      </c>
      <c r="AM302" s="57"/>
    </row>
    <row r="303" spans="1:39" s="60" customFormat="1" ht="18" customHeight="1" x14ac:dyDescent="0.25">
      <c r="A303" s="54">
        <v>4240</v>
      </c>
      <c r="B303" s="55" t="s">
        <v>79</v>
      </c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9"/>
      <c r="O303" s="61"/>
      <c r="P303" s="61"/>
      <c r="Q303" s="61"/>
      <c r="R303" s="61"/>
      <c r="S303" s="61"/>
      <c r="T303" s="50">
        <v>26500</v>
      </c>
      <c r="U303" s="50">
        <v>26500</v>
      </c>
      <c r="V303" s="50"/>
      <c r="W303" s="50"/>
      <c r="X303" s="59"/>
      <c r="Y303" s="61"/>
      <c r="Z303" s="61"/>
      <c r="AA303" s="61"/>
      <c r="AB303" s="50">
        <v>15600</v>
      </c>
      <c r="AC303" s="50">
        <v>15600</v>
      </c>
      <c r="AD303" s="50"/>
      <c r="AE303" s="50"/>
      <c r="AF303" s="61"/>
      <c r="AG303" s="61"/>
      <c r="AH303" s="61"/>
      <c r="AI303" s="81">
        <v>4125</v>
      </c>
      <c r="AJ303" s="81">
        <v>4125</v>
      </c>
      <c r="AK303" s="50"/>
      <c r="AL303" s="85">
        <f t="shared" si="51"/>
        <v>1</v>
      </c>
      <c r="AM303" s="57"/>
    </row>
    <row r="304" spans="1:39" s="60" customFormat="1" ht="15.6" x14ac:dyDescent="0.25">
      <c r="A304" s="54">
        <v>4260</v>
      </c>
      <c r="B304" s="55" t="s">
        <v>6</v>
      </c>
      <c r="C304" s="50">
        <v>199110</v>
      </c>
      <c r="D304" s="50">
        <v>199110</v>
      </c>
      <c r="E304" s="50"/>
      <c r="F304" s="50"/>
      <c r="G304" s="50"/>
      <c r="H304" s="50"/>
      <c r="I304" s="50"/>
      <c r="J304" s="50"/>
      <c r="K304" s="50"/>
      <c r="L304" s="50"/>
      <c r="M304" s="59"/>
      <c r="O304" s="61"/>
      <c r="P304" s="61"/>
      <c r="Q304" s="61"/>
      <c r="R304" s="61"/>
      <c r="S304" s="61"/>
      <c r="T304" s="50">
        <v>162800</v>
      </c>
      <c r="U304" s="50">
        <v>162800</v>
      </c>
      <c r="V304" s="50"/>
      <c r="W304" s="50"/>
      <c r="X304" s="59"/>
      <c r="Y304" s="61"/>
      <c r="Z304" s="61"/>
      <c r="AA304" s="61"/>
      <c r="AB304" s="50">
        <v>215568</v>
      </c>
      <c r="AC304" s="50">
        <v>215568</v>
      </c>
      <c r="AD304" s="50"/>
      <c r="AE304" s="50"/>
      <c r="AF304" s="61"/>
      <c r="AG304" s="61"/>
      <c r="AH304" s="61"/>
      <c r="AI304" s="81">
        <v>88155</v>
      </c>
      <c r="AJ304" s="81">
        <v>88154.09</v>
      </c>
      <c r="AK304" s="50"/>
      <c r="AL304" s="85">
        <f t="shared" si="51"/>
        <v>0.99998967727298504</v>
      </c>
      <c r="AM304" s="57"/>
    </row>
    <row r="305" spans="1:41" s="60" customFormat="1" ht="15.6" x14ac:dyDescent="0.25">
      <c r="A305" s="54">
        <v>4270</v>
      </c>
      <c r="B305" s="55" t="s">
        <v>29</v>
      </c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9"/>
      <c r="O305" s="61"/>
      <c r="P305" s="61"/>
      <c r="Q305" s="61"/>
      <c r="R305" s="61"/>
      <c r="S305" s="61"/>
      <c r="T305" s="50">
        <v>15200</v>
      </c>
      <c r="U305" s="50">
        <v>15200</v>
      </c>
      <c r="V305" s="50"/>
      <c r="W305" s="50"/>
      <c r="X305" s="59"/>
      <c r="Y305" s="61"/>
      <c r="Z305" s="61"/>
      <c r="AA305" s="61"/>
      <c r="AB305" s="50">
        <v>20900</v>
      </c>
      <c r="AC305" s="50">
        <v>20900</v>
      </c>
      <c r="AD305" s="50"/>
      <c r="AE305" s="50"/>
      <c r="AF305" s="61"/>
      <c r="AG305" s="61"/>
      <c r="AH305" s="61"/>
      <c r="AI305" s="81">
        <v>2874</v>
      </c>
      <c r="AJ305" s="81">
        <v>2873.3</v>
      </c>
      <c r="AK305" s="50"/>
      <c r="AL305" s="85">
        <f t="shared" si="51"/>
        <v>0.9997564370215728</v>
      </c>
      <c r="AM305" s="57"/>
    </row>
    <row r="306" spans="1:41" s="60" customFormat="1" ht="15.6" x14ac:dyDescent="0.25">
      <c r="A306" s="54">
        <v>4300</v>
      </c>
      <c r="B306" s="55" t="s">
        <v>28</v>
      </c>
      <c r="C306" s="50">
        <v>68394</v>
      </c>
      <c r="D306" s="50">
        <v>68394</v>
      </c>
      <c r="E306" s="50"/>
      <c r="F306" s="50"/>
      <c r="G306" s="50"/>
      <c r="H306" s="50"/>
      <c r="I306" s="50"/>
      <c r="J306" s="50"/>
      <c r="K306" s="50"/>
      <c r="L306" s="50"/>
      <c r="M306" s="59"/>
      <c r="O306" s="61"/>
      <c r="P306" s="61"/>
      <c r="Q306" s="61"/>
      <c r="R306" s="61"/>
      <c r="S306" s="61"/>
      <c r="T306" s="50">
        <v>61950</v>
      </c>
      <c r="U306" s="50">
        <v>61950</v>
      </c>
      <c r="V306" s="50"/>
      <c r="W306" s="50"/>
      <c r="X306" s="59"/>
      <c r="Y306" s="61"/>
      <c r="Z306" s="61"/>
      <c r="AA306" s="61"/>
      <c r="AB306" s="50">
        <v>51712</v>
      </c>
      <c r="AC306" s="50">
        <v>51712</v>
      </c>
      <c r="AD306" s="50"/>
      <c r="AE306" s="50"/>
      <c r="AF306" s="61"/>
      <c r="AG306" s="61"/>
      <c r="AH306" s="61"/>
      <c r="AI306" s="81">
        <v>40256</v>
      </c>
      <c r="AJ306" s="81">
        <v>40254.97</v>
      </c>
      <c r="AK306" s="50"/>
      <c r="AL306" s="85">
        <f t="shared" si="51"/>
        <v>0.99997441375198726</v>
      </c>
      <c r="AM306" s="57"/>
    </row>
    <row r="307" spans="1:41" s="60" customFormat="1" ht="15.6" x14ac:dyDescent="0.25">
      <c r="A307" s="54" t="s">
        <v>284</v>
      </c>
      <c r="B307" s="55" t="s">
        <v>28</v>
      </c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9"/>
      <c r="O307" s="61"/>
      <c r="P307" s="61"/>
      <c r="Q307" s="61"/>
      <c r="R307" s="61"/>
      <c r="S307" s="61"/>
      <c r="T307" s="50"/>
      <c r="U307" s="50"/>
      <c r="V307" s="50"/>
      <c r="W307" s="50"/>
      <c r="X307" s="59"/>
      <c r="Y307" s="61"/>
      <c r="Z307" s="61"/>
      <c r="AA307" s="61"/>
      <c r="AB307" s="50"/>
      <c r="AC307" s="50"/>
      <c r="AD307" s="50"/>
      <c r="AE307" s="50"/>
      <c r="AF307" s="61"/>
      <c r="AG307" s="61"/>
      <c r="AH307" s="61"/>
      <c r="AI307" s="81">
        <v>168240.86</v>
      </c>
      <c r="AJ307" s="81">
        <v>0</v>
      </c>
      <c r="AK307" s="50"/>
      <c r="AL307" s="85">
        <f t="shared" si="51"/>
        <v>0</v>
      </c>
      <c r="AM307" s="57"/>
    </row>
    <row r="308" spans="1:41" s="60" customFormat="1" ht="15.6" x14ac:dyDescent="0.25">
      <c r="A308" s="54" t="s">
        <v>332</v>
      </c>
      <c r="B308" s="55" t="s">
        <v>28</v>
      </c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9"/>
      <c r="O308" s="61"/>
      <c r="P308" s="61"/>
      <c r="Q308" s="61"/>
      <c r="R308" s="61"/>
      <c r="S308" s="61"/>
      <c r="T308" s="50"/>
      <c r="U308" s="50"/>
      <c r="V308" s="50"/>
      <c r="W308" s="50"/>
      <c r="X308" s="59"/>
      <c r="Y308" s="61"/>
      <c r="Z308" s="61"/>
      <c r="AA308" s="61"/>
      <c r="AB308" s="50"/>
      <c r="AC308" s="50"/>
      <c r="AD308" s="50"/>
      <c r="AE308" s="50"/>
      <c r="AF308" s="61"/>
      <c r="AG308" s="61"/>
      <c r="AH308" s="61"/>
      <c r="AI308" s="81">
        <v>9896.49</v>
      </c>
      <c r="AJ308" s="81">
        <v>0</v>
      </c>
      <c r="AK308" s="50"/>
      <c r="AL308" s="85">
        <f t="shared" si="51"/>
        <v>0</v>
      </c>
      <c r="AM308" s="57"/>
    </row>
    <row r="309" spans="1:41" s="60" customFormat="1" ht="15.6" x14ac:dyDescent="0.25">
      <c r="A309" s="54" t="s">
        <v>178</v>
      </c>
      <c r="B309" s="55" t="s">
        <v>277</v>
      </c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9"/>
      <c r="O309" s="61"/>
      <c r="P309" s="61"/>
      <c r="Q309" s="61"/>
      <c r="R309" s="61"/>
      <c r="S309" s="61"/>
      <c r="T309" s="50">
        <v>10000</v>
      </c>
      <c r="U309" s="50">
        <v>10000</v>
      </c>
      <c r="V309" s="50"/>
      <c r="W309" s="50"/>
      <c r="X309" s="59"/>
      <c r="Y309" s="61"/>
      <c r="Z309" s="61"/>
      <c r="AA309" s="61"/>
      <c r="AB309" s="50">
        <v>4178</v>
      </c>
      <c r="AC309" s="50">
        <v>4178</v>
      </c>
      <c r="AD309" s="50"/>
      <c r="AE309" s="50"/>
      <c r="AF309" s="61"/>
      <c r="AG309" s="61"/>
      <c r="AH309" s="61"/>
      <c r="AI309" s="81">
        <v>3226</v>
      </c>
      <c r="AJ309" s="81">
        <v>3225.72</v>
      </c>
      <c r="AK309" s="50"/>
      <c r="AL309" s="85">
        <f t="shared" si="51"/>
        <v>0.99991320520768745</v>
      </c>
      <c r="AM309" s="57"/>
    </row>
    <row r="310" spans="1:41" s="60" customFormat="1" ht="15.6" x14ac:dyDescent="0.25">
      <c r="A310" s="46">
        <v>4410</v>
      </c>
      <c r="B310" s="47" t="s">
        <v>5</v>
      </c>
      <c r="C310" s="50">
        <v>13992</v>
      </c>
      <c r="D310" s="50">
        <v>13992</v>
      </c>
      <c r="E310" s="50"/>
      <c r="F310" s="50"/>
      <c r="G310" s="50"/>
      <c r="H310" s="50"/>
      <c r="I310" s="50"/>
      <c r="J310" s="50"/>
      <c r="K310" s="50"/>
      <c r="L310" s="50"/>
      <c r="M310" s="59"/>
      <c r="O310" s="61"/>
      <c r="P310" s="61"/>
      <c r="Q310" s="61"/>
      <c r="R310" s="61"/>
      <c r="S310" s="61"/>
      <c r="T310" s="50">
        <v>11200</v>
      </c>
      <c r="U310" s="50">
        <v>11200</v>
      </c>
      <c r="V310" s="50"/>
      <c r="W310" s="50"/>
      <c r="X310" s="59"/>
      <c r="Y310" s="61"/>
      <c r="Z310" s="61"/>
      <c r="AA310" s="61"/>
      <c r="AB310" s="50">
        <v>5435</v>
      </c>
      <c r="AC310" s="50">
        <v>5435</v>
      </c>
      <c r="AD310" s="50"/>
      <c r="AE310" s="50"/>
      <c r="AF310" s="61"/>
      <c r="AG310" s="61"/>
      <c r="AH310" s="61"/>
      <c r="AI310" s="81">
        <v>51</v>
      </c>
      <c r="AJ310" s="81">
        <v>50.15</v>
      </c>
      <c r="AK310" s="50"/>
      <c r="AL310" s="85">
        <f t="shared" si="51"/>
        <v>0.98333333333333328</v>
      </c>
      <c r="AM310" s="57"/>
    </row>
    <row r="311" spans="1:41" s="60" customFormat="1" ht="15.6" x14ac:dyDescent="0.25">
      <c r="A311" s="46">
        <v>4440</v>
      </c>
      <c r="B311" s="47" t="s">
        <v>9</v>
      </c>
      <c r="C311" s="50">
        <v>280153</v>
      </c>
      <c r="D311" s="50">
        <v>280153</v>
      </c>
      <c r="E311" s="50"/>
      <c r="F311" s="50"/>
      <c r="G311" s="50"/>
      <c r="H311" s="50"/>
      <c r="I311" s="50"/>
      <c r="J311" s="50"/>
      <c r="K311" s="50"/>
      <c r="L311" s="50"/>
      <c r="M311" s="59"/>
      <c r="O311" s="61"/>
      <c r="P311" s="61"/>
      <c r="Q311" s="61"/>
      <c r="R311" s="61"/>
      <c r="S311" s="61"/>
      <c r="T311" s="50">
        <v>376582</v>
      </c>
      <c r="U311" s="50">
        <v>376582</v>
      </c>
      <c r="V311" s="50"/>
      <c r="W311" s="50"/>
      <c r="X311" s="59"/>
      <c r="Y311" s="61"/>
      <c r="Z311" s="61"/>
      <c r="AA311" s="61"/>
      <c r="AB311" s="50">
        <v>359000</v>
      </c>
      <c r="AC311" s="50">
        <v>359000</v>
      </c>
      <c r="AD311" s="50"/>
      <c r="AE311" s="50"/>
      <c r="AF311" s="61"/>
      <c r="AG311" s="61"/>
      <c r="AH311" s="61"/>
      <c r="AI311" s="81">
        <v>54096</v>
      </c>
      <c r="AJ311" s="81">
        <v>54096</v>
      </c>
      <c r="AK311" s="50"/>
      <c r="AL311" s="85">
        <f t="shared" si="51"/>
        <v>1</v>
      </c>
      <c r="AM311" s="57"/>
    </row>
    <row r="312" spans="1:41" s="79" customFormat="1" ht="23.1" customHeight="1" x14ac:dyDescent="0.3">
      <c r="A312" s="30" t="s">
        <v>68</v>
      </c>
      <c r="B312" s="92" t="s">
        <v>342</v>
      </c>
      <c r="C312" s="93">
        <f>SUM(C314:C332)</f>
        <v>2473448</v>
      </c>
      <c r="D312" s="93">
        <f>SUM(D314:D332)</f>
        <v>2473448</v>
      </c>
      <c r="E312" s="93">
        <f>SUM(E314:E332)</f>
        <v>0</v>
      </c>
      <c r="F312" s="93">
        <f>SUM(F314:F332)</f>
        <v>0</v>
      </c>
      <c r="G312" s="93">
        <f>SUM(G314:G332)</f>
        <v>0</v>
      </c>
      <c r="H312" s="93"/>
      <c r="I312" s="93"/>
      <c r="J312" s="93"/>
      <c r="K312" s="93"/>
      <c r="L312" s="93"/>
      <c r="M312" s="93">
        <f t="shared" ref="M312:AK312" si="52">SUM(M313:M332)</f>
        <v>0</v>
      </c>
      <c r="N312" s="93">
        <f t="shared" si="52"/>
        <v>0</v>
      </c>
      <c r="O312" s="93">
        <f t="shared" si="52"/>
        <v>0</v>
      </c>
      <c r="P312" s="93">
        <f t="shared" si="52"/>
        <v>0</v>
      </c>
      <c r="Q312" s="93">
        <f t="shared" si="52"/>
        <v>0</v>
      </c>
      <c r="R312" s="93">
        <f t="shared" si="52"/>
        <v>0</v>
      </c>
      <c r="S312" s="93">
        <f t="shared" si="52"/>
        <v>0</v>
      </c>
      <c r="T312" s="93">
        <f t="shared" si="52"/>
        <v>13941292</v>
      </c>
      <c r="U312" s="93">
        <f t="shared" si="52"/>
        <v>13941292</v>
      </c>
      <c r="V312" s="93">
        <f t="shared" si="52"/>
        <v>0</v>
      </c>
      <c r="W312" s="93">
        <f t="shared" si="52"/>
        <v>0</v>
      </c>
      <c r="X312" s="93">
        <f t="shared" si="52"/>
        <v>0</v>
      </c>
      <c r="Y312" s="93">
        <f t="shared" si="52"/>
        <v>0</v>
      </c>
      <c r="Z312" s="93">
        <f t="shared" si="52"/>
        <v>0</v>
      </c>
      <c r="AA312" s="93">
        <f t="shared" si="52"/>
        <v>0</v>
      </c>
      <c r="AB312" s="93">
        <f t="shared" si="52"/>
        <v>11783472</v>
      </c>
      <c r="AC312" s="93">
        <f t="shared" si="52"/>
        <v>11783472</v>
      </c>
      <c r="AD312" s="93">
        <f t="shared" si="52"/>
        <v>0</v>
      </c>
      <c r="AE312" s="93">
        <f t="shared" si="52"/>
        <v>0</v>
      </c>
      <c r="AF312" s="93">
        <f t="shared" si="52"/>
        <v>0</v>
      </c>
      <c r="AG312" s="93">
        <f t="shared" si="52"/>
        <v>0</v>
      </c>
      <c r="AH312" s="93">
        <f t="shared" si="52"/>
        <v>1950</v>
      </c>
      <c r="AI312" s="96">
        <f t="shared" si="52"/>
        <v>12788077</v>
      </c>
      <c r="AJ312" s="96">
        <f t="shared" si="52"/>
        <v>12763393.569999998</v>
      </c>
      <c r="AK312" s="93">
        <f t="shared" si="52"/>
        <v>0</v>
      </c>
      <c r="AL312" s="90">
        <f t="shared" ref="AL312:AL318" si="53">SUM(AJ312/AI312)</f>
        <v>0.99806980908857512</v>
      </c>
      <c r="AM312" s="39"/>
    </row>
    <row r="313" spans="1:41" s="60" customFormat="1" ht="31.2" x14ac:dyDescent="0.25">
      <c r="A313" s="54" t="s">
        <v>250</v>
      </c>
      <c r="B313" s="62" t="s">
        <v>251</v>
      </c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9"/>
      <c r="O313" s="61"/>
      <c r="P313" s="61"/>
      <c r="Q313" s="61"/>
      <c r="R313" s="61"/>
      <c r="S313" s="61"/>
      <c r="T313" s="50">
        <v>779400</v>
      </c>
      <c r="U313" s="50">
        <v>779400</v>
      </c>
      <c r="V313" s="50"/>
      <c r="W313" s="50"/>
      <c r="X313" s="59"/>
      <c r="Y313" s="61"/>
      <c r="Z313" s="61"/>
      <c r="AA313" s="61"/>
      <c r="AB313" s="50">
        <v>1157982</v>
      </c>
      <c r="AC313" s="50">
        <v>1157982</v>
      </c>
      <c r="AD313" s="50"/>
      <c r="AE313" s="50"/>
      <c r="AF313" s="61"/>
      <c r="AG313" s="61"/>
      <c r="AH313" s="61"/>
      <c r="AI313" s="81">
        <v>318752</v>
      </c>
      <c r="AJ313" s="81">
        <v>296385.49</v>
      </c>
      <c r="AK313" s="50"/>
      <c r="AL313" s="85">
        <f t="shared" si="53"/>
        <v>0.92983099713884143</v>
      </c>
      <c r="AM313" s="57"/>
      <c r="AN313" s="151"/>
    </row>
    <row r="314" spans="1:41" s="60" customFormat="1" ht="15.6" x14ac:dyDescent="0.25">
      <c r="A314" s="54">
        <v>3020</v>
      </c>
      <c r="B314" s="55" t="s">
        <v>306</v>
      </c>
      <c r="C314" s="50">
        <v>38955</v>
      </c>
      <c r="D314" s="50">
        <v>38955</v>
      </c>
      <c r="E314" s="50"/>
      <c r="F314" s="50"/>
      <c r="G314" s="50"/>
      <c r="H314" s="50"/>
      <c r="I314" s="50"/>
      <c r="J314" s="50"/>
      <c r="K314" s="50"/>
      <c r="L314" s="50"/>
      <c r="M314" s="59"/>
      <c r="O314" s="61"/>
      <c r="P314" s="61"/>
      <c r="Q314" s="61"/>
      <c r="R314" s="61"/>
      <c r="S314" s="61"/>
      <c r="T314" s="50">
        <v>197333</v>
      </c>
      <c r="U314" s="50">
        <v>197333</v>
      </c>
      <c r="V314" s="50"/>
      <c r="W314" s="50"/>
      <c r="X314" s="59"/>
      <c r="Y314" s="61"/>
      <c r="Z314" s="61"/>
      <c r="AA314" s="61"/>
      <c r="AB314" s="50">
        <v>72904</v>
      </c>
      <c r="AC314" s="50">
        <v>72904</v>
      </c>
      <c r="AD314" s="50"/>
      <c r="AE314" s="50"/>
      <c r="AF314" s="61"/>
      <c r="AG314" s="61"/>
      <c r="AH314" s="61"/>
      <c r="AI314" s="81">
        <v>59467</v>
      </c>
      <c r="AJ314" s="81">
        <v>59465.98</v>
      </c>
      <c r="AK314" s="50"/>
      <c r="AL314" s="85">
        <f t="shared" si="53"/>
        <v>0.99998284762977796</v>
      </c>
      <c r="AM314" s="57"/>
      <c r="AO314" s="151"/>
    </row>
    <row r="315" spans="1:41" s="60" customFormat="1" ht="15.6" x14ac:dyDescent="0.25">
      <c r="A315" s="54">
        <v>4010</v>
      </c>
      <c r="B315" s="55" t="s">
        <v>26</v>
      </c>
      <c r="C315" s="50">
        <v>1697175</v>
      </c>
      <c r="D315" s="50">
        <v>1697175</v>
      </c>
      <c r="E315" s="50"/>
      <c r="F315" s="50"/>
      <c r="G315" s="50"/>
      <c r="H315" s="50"/>
      <c r="I315" s="50"/>
      <c r="J315" s="50"/>
      <c r="K315" s="50"/>
      <c r="L315" s="50"/>
      <c r="M315" s="59"/>
      <c r="O315" s="61"/>
      <c r="P315" s="61"/>
      <c r="Q315" s="61"/>
      <c r="R315" s="61"/>
      <c r="S315" s="61"/>
      <c r="T315" s="50">
        <v>8453698</v>
      </c>
      <c r="U315" s="50">
        <v>8453698</v>
      </c>
      <c r="V315" s="50"/>
      <c r="W315" s="50"/>
      <c r="X315" s="59"/>
      <c r="Y315" s="61"/>
      <c r="Z315" s="61"/>
      <c r="AA315" s="61"/>
      <c r="AB315" s="50">
        <v>6950012</v>
      </c>
      <c r="AC315" s="50">
        <v>6950012</v>
      </c>
      <c r="AD315" s="50"/>
      <c r="AE315" s="50"/>
      <c r="AF315" s="61"/>
      <c r="AG315" s="61"/>
      <c r="AH315" s="61"/>
      <c r="AI315" s="81">
        <v>8838739</v>
      </c>
      <c r="AJ315" s="81">
        <v>8837683.7799999993</v>
      </c>
      <c r="AK315" s="50"/>
      <c r="AL315" s="85">
        <f t="shared" si="53"/>
        <v>0.99988061419168495</v>
      </c>
      <c r="AM315" s="57"/>
    </row>
    <row r="316" spans="1:41" s="60" customFormat="1" ht="15.6" x14ac:dyDescent="0.25">
      <c r="A316" s="54">
        <v>4040</v>
      </c>
      <c r="B316" s="55" t="s">
        <v>4</v>
      </c>
      <c r="C316" s="50">
        <v>118978</v>
      </c>
      <c r="D316" s="50">
        <v>118978</v>
      </c>
      <c r="E316" s="50"/>
      <c r="F316" s="50"/>
      <c r="G316" s="50"/>
      <c r="H316" s="50"/>
      <c r="I316" s="50"/>
      <c r="J316" s="50"/>
      <c r="K316" s="50"/>
      <c r="L316" s="50"/>
      <c r="M316" s="59"/>
      <c r="O316" s="61"/>
      <c r="P316" s="61"/>
      <c r="Q316" s="61"/>
      <c r="R316" s="61"/>
      <c r="S316" s="61"/>
      <c r="T316" s="50">
        <v>718349</v>
      </c>
      <c r="U316" s="50">
        <v>718349</v>
      </c>
      <c r="V316" s="50"/>
      <c r="W316" s="50"/>
      <c r="X316" s="59"/>
      <c r="Y316" s="61"/>
      <c r="Z316" s="61"/>
      <c r="AA316" s="61"/>
      <c r="AB316" s="50">
        <v>609235</v>
      </c>
      <c r="AC316" s="50">
        <v>609235</v>
      </c>
      <c r="AD316" s="50"/>
      <c r="AE316" s="50"/>
      <c r="AF316" s="61"/>
      <c r="AG316" s="61"/>
      <c r="AH316" s="61"/>
      <c r="AI316" s="81">
        <v>564771</v>
      </c>
      <c r="AJ316" s="81">
        <v>564768.43999999994</v>
      </c>
      <c r="AK316" s="50"/>
      <c r="AL316" s="85">
        <f t="shared" si="53"/>
        <v>0.99999546718935628</v>
      </c>
      <c r="AM316" s="57"/>
    </row>
    <row r="317" spans="1:41" s="60" customFormat="1" ht="15.6" x14ac:dyDescent="0.25">
      <c r="A317" s="54">
        <v>4110</v>
      </c>
      <c r="B317" s="148" t="s">
        <v>174</v>
      </c>
      <c r="C317" s="50">
        <v>320464</v>
      </c>
      <c r="D317" s="50">
        <v>320464</v>
      </c>
      <c r="E317" s="50"/>
      <c r="F317" s="50"/>
      <c r="G317" s="50"/>
      <c r="H317" s="50"/>
      <c r="I317" s="50"/>
      <c r="J317" s="50"/>
      <c r="K317" s="50"/>
      <c r="L317" s="50"/>
      <c r="M317" s="59"/>
      <c r="O317" s="61"/>
      <c r="P317" s="61"/>
      <c r="Q317" s="61"/>
      <c r="R317" s="61"/>
      <c r="S317" s="61"/>
      <c r="T317" s="50">
        <v>1563250</v>
      </c>
      <c r="U317" s="50">
        <v>1563250</v>
      </c>
      <c r="V317" s="50"/>
      <c r="W317" s="50"/>
      <c r="X317" s="59"/>
      <c r="Y317" s="61"/>
      <c r="Z317" s="61"/>
      <c r="AA317" s="61"/>
      <c r="AB317" s="50">
        <v>1249468</v>
      </c>
      <c r="AC317" s="50">
        <v>1249468</v>
      </c>
      <c r="AD317" s="50"/>
      <c r="AE317" s="50"/>
      <c r="AF317" s="61"/>
      <c r="AG317" s="61"/>
      <c r="AH317" s="61"/>
      <c r="AI317" s="81">
        <v>1548470</v>
      </c>
      <c r="AJ317" s="81">
        <v>1548017.35</v>
      </c>
      <c r="AK317" s="50"/>
      <c r="AL317" s="85">
        <f t="shared" si="53"/>
        <v>0.99970767919300996</v>
      </c>
      <c r="AM317" s="57"/>
    </row>
    <row r="318" spans="1:41" s="60" customFormat="1" ht="15.6" x14ac:dyDescent="0.25">
      <c r="A318" s="54">
        <v>4120</v>
      </c>
      <c r="B318" s="62" t="s">
        <v>8</v>
      </c>
      <c r="C318" s="50">
        <v>43942</v>
      </c>
      <c r="D318" s="50">
        <v>43942</v>
      </c>
      <c r="E318" s="50"/>
      <c r="F318" s="50"/>
      <c r="G318" s="50"/>
      <c r="H318" s="50"/>
      <c r="I318" s="50"/>
      <c r="J318" s="50"/>
      <c r="K318" s="50"/>
      <c r="L318" s="50"/>
      <c r="M318" s="59"/>
      <c r="O318" s="61"/>
      <c r="P318" s="61"/>
      <c r="Q318" s="61"/>
      <c r="R318" s="61"/>
      <c r="S318" s="61"/>
      <c r="T318" s="50">
        <v>245513</v>
      </c>
      <c r="U318" s="50">
        <v>245513</v>
      </c>
      <c r="V318" s="50"/>
      <c r="W318" s="50"/>
      <c r="X318" s="59"/>
      <c r="Y318" s="61"/>
      <c r="Z318" s="61"/>
      <c r="AA318" s="61"/>
      <c r="AB318" s="50">
        <v>174810</v>
      </c>
      <c r="AC318" s="50">
        <v>174810</v>
      </c>
      <c r="AD318" s="50"/>
      <c r="AE318" s="50"/>
      <c r="AF318" s="61"/>
      <c r="AG318" s="61"/>
      <c r="AH318" s="61"/>
      <c r="AI318" s="81">
        <v>183088</v>
      </c>
      <c r="AJ318" s="81">
        <v>183052.77</v>
      </c>
      <c r="AK318" s="50"/>
      <c r="AL318" s="85">
        <f t="shared" si="53"/>
        <v>0.99980757886917759</v>
      </c>
      <c r="AM318" s="57"/>
    </row>
    <row r="319" spans="1:41" s="60" customFormat="1" ht="15.6" x14ac:dyDescent="0.25">
      <c r="A319" s="54" t="s">
        <v>160</v>
      </c>
      <c r="B319" s="62" t="s">
        <v>161</v>
      </c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9"/>
      <c r="O319" s="61"/>
      <c r="P319" s="61"/>
      <c r="Q319" s="61"/>
      <c r="R319" s="61"/>
      <c r="S319" s="61"/>
      <c r="T319" s="50">
        <v>8823</v>
      </c>
      <c r="U319" s="50">
        <v>8823</v>
      </c>
      <c r="V319" s="50"/>
      <c r="W319" s="50"/>
      <c r="X319" s="59"/>
      <c r="Y319" s="61"/>
      <c r="Z319" s="61"/>
      <c r="AA319" s="61"/>
      <c r="AB319" s="50">
        <v>6500</v>
      </c>
      <c r="AC319" s="50">
        <v>6500</v>
      </c>
      <c r="AD319" s="50"/>
      <c r="AE319" s="50"/>
      <c r="AF319" s="61"/>
      <c r="AG319" s="61"/>
      <c r="AH319" s="61">
        <v>1000</v>
      </c>
      <c r="AI319" s="81">
        <v>9293</v>
      </c>
      <c r="AJ319" s="81">
        <v>9293</v>
      </c>
      <c r="AK319" s="50"/>
      <c r="AL319" s="85">
        <f t="shared" ref="AL319:AL332" si="54">SUM(AJ319/AI319)</f>
        <v>1</v>
      </c>
      <c r="AM319" s="57"/>
    </row>
    <row r="320" spans="1:41" s="60" customFormat="1" ht="15.6" x14ac:dyDescent="0.25">
      <c r="A320" s="54">
        <v>4210</v>
      </c>
      <c r="B320" s="148" t="s">
        <v>83</v>
      </c>
      <c r="C320" s="50">
        <v>73572</v>
      </c>
      <c r="D320" s="50">
        <v>73572</v>
      </c>
      <c r="E320" s="50"/>
      <c r="F320" s="50"/>
      <c r="G320" s="50"/>
      <c r="H320" s="50"/>
      <c r="I320" s="50"/>
      <c r="J320" s="50"/>
      <c r="K320" s="50"/>
      <c r="L320" s="50"/>
      <c r="M320" s="59"/>
      <c r="O320" s="61"/>
      <c r="P320" s="61"/>
      <c r="Q320" s="61"/>
      <c r="R320" s="61"/>
      <c r="S320" s="61"/>
      <c r="T320" s="50">
        <v>335808</v>
      </c>
      <c r="U320" s="50">
        <v>335808</v>
      </c>
      <c r="V320" s="50"/>
      <c r="W320" s="50"/>
      <c r="X320" s="59"/>
      <c r="Y320" s="61"/>
      <c r="Z320" s="61"/>
      <c r="AA320" s="61"/>
      <c r="AB320" s="50">
        <v>199822</v>
      </c>
      <c r="AC320" s="50">
        <v>199822</v>
      </c>
      <c r="AD320" s="50"/>
      <c r="AE320" s="50"/>
      <c r="AF320" s="61"/>
      <c r="AG320" s="61"/>
      <c r="AH320" s="61"/>
      <c r="AI320" s="81">
        <v>129567</v>
      </c>
      <c r="AJ320" s="81">
        <v>129563.9</v>
      </c>
      <c r="AK320" s="50"/>
      <c r="AL320" s="85">
        <f t="shared" si="54"/>
        <v>0.99997607415468437</v>
      </c>
      <c r="AM320" s="57"/>
    </row>
    <row r="321" spans="1:41" s="60" customFormat="1" ht="15.6" x14ac:dyDescent="0.25">
      <c r="A321" s="54">
        <v>4240</v>
      </c>
      <c r="B321" s="55" t="s">
        <v>79</v>
      </c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9"/>
      <c r="O321" s="61"/>
      <c r="P321" s="61"/>
      <c r="Q321" s="61"/>
      <c r="R321" s="61"/>
      <c r="S321" s="61"/>
      <c r="T321" s="50">
        <v>70542</v>
      </c>
      <c r="U321" s="50">
        <v>70542</v>
      </c>
      <c r="V321" s="50"/>
      <c r="W321" s="50"/>
      <c r="X321" s="59"/>
      <c r="Y321" s="61"/>
      <c r="Z321" s="61"/>
      <c r="AA321" s="61"/>
      <c r="AB321" s="50">
        <v>28200</v>
      </c>
      <c r="AC321" s="50">
        <v>28200</v>
      </c>
      <c r="AD321" s="50"/>
      <c r="AE321" s="50"/>
      <c r="AF321" s="61"/>
      <c r="AG321" s="61"/>
      <c r="AH321" s="61"/>
      <c r="AI321" s="81">
        <v>60014</v>
      </c>
      <c r="AJ321" s="81">
        <v>60013.49</v>
      </c>
      <c r="AK321" s="50"/>
      <c r="AL321" s="85">
        <f t="shared" si="54"/>
        <v>0.99999150198287068</v>
      </c>
      <c r="AM321" s="57"/>
    </row>
    <row r="322" spans="1:41" s="60" customFormat="1" ht="15.6" x14ac:dyDescent="0.25">
      <c r="A322" s="54">
        <v>4260</v>
      </c>
      <c r="B322" s="55" t="s">
        <v>6</v>
      </c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9"/>
      <c r="O322" s="61"/>
      <c r="P322" s="61"/>
      <c r="Q322" s="61"/>
      <c r="R322" s="61"/>
      <c r="S322" s="61"/>
      <c r="T322" s="50">
        <v>481173</v>
      </c>
      <c r="U322" s="50">
        <v>481173</v>
      </c>
      <c r="V322" s="50"/>
      <c r="W322" s="50"/>
      <c r="X322" s="59"/>
      <c r="Y322" s="61"/>
      <c r="Z322" s="61"/>
      <c r="AA322" s="61"/>
      <c r="AB322" s="50">
        <v>402163</v>
      </c>
      <c r="AC322" s="50">
        <v>402163</v>
      </c>
      <c r="AD322" s="50"/>
      <c r="AE322" s="50"/>
      <c r="AF322" s="61"/>
      <c r="AG322" s="61"/>
      <c r="AH322" s="61"/>
      <c r="AI322" s="81">
        <v>362973</v>
      </c>
      <c r="AJ322" s="81">
        <v>362971.42</v>
      </c>
      <c r="AK322" s="50"/>
      <c r="AL322" s="85">
        <f t="shared" si="54"/>
        <v>0.99999564705914756</v>
      </c>
      <c r="AM322" s="57"/>
    </row>
    <row r="323" spans="1:41" s="60" customFormat="1" ht="15.6" x14ac:dyDescent="0.25">
      <c r="A323" s="54">
        <v>4270</v>
      </c>
      <c r="B323" s="55" t="s">
        <v>29</v>
      </c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9"/>
      <c r="O323" s="61"/>
      <c r="P323" s="61"/>
      <c r="Q323" s="61"/>
      <c r="R323" s="61"/>
      <c r="S323" s="61"/>
      <c r="T323" s="50">
        <v>91456</v>
      </c>
      <c r="U323" s="50">
        <v>91456</v>
      </c>
      <c r="V323" s="50"/>
      <c r="W323" s="50"/>
      <c r="X323" s="59"/>
      <c r="Y323" s="61"/>
      <c r="Z323" s="61"/>
      <c r="AA323" s="61"/>
      <c r="AB323" s="50">
        <v>56785</v>
      </c>
      <c r="AC323" s="50">
        <v>56785</v>
      </c>
      <c r="AD323" s="50"/>
      <c r="AE323" s="50"/>
      <c r="AF323" s="61"/>
      <c r="AG323" s="61"/>
      <c r="AH323" s="61"/>
      <c r="AI323" s="81">
        <v>44553</v>
      </c>
      <c r="AJ323" s="81">
        <v>44552.4</v>
      </c>
      <c r="AK323" s="50"/>
      <c r="AL323" s="85">
        <f t="shared" si="54"/>
        <v>0.99998653289340789</v>
      </c>
      <c r="AM323" s="57"/>
    </row>
    <row r="324" spans="1:41" s="60" customFormat="1" ht="18.75" customHeight="1" x14ac:dyDescent="0.25">
      <c r="A324" s="54" t="s">
        <v>144</v>
      </c>
      <c r="B324" s="55" t="s">
        <v>145</v>
      </c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9"/>
      <c r="O324" s="61"/>
      <c r="P324" s="61"/>
      <c r="Q324" s="61"/>
      <c r="R324" s="61"/>
      <c r="S324" s="61"/>
      <c r="T324" s="50">
        <v>0</v>
      </c>
      <c r="U324" s="50">
        <v>0</v>
      </c>
      <c r="V324" s="50"/>
      <c r="W324" s="50"/>
      <c r="X324" s="59"/>
      <c r="Y324" s="61"/>
      <c r="Z324" s="61"/>
      <c r="AA324" s="61"/>
      <c r="AB324" s="50">
        <v>8180</v>
      </c>
      <c r="AC324" s="50">
        <v>8180</v>
      </c>
      <c r="AD324" s="50"/>
      <c r="AE324" s="50"/>
      <c r="AF324" s="61"/>
      <c r="AG324" s="61"/>
      <c r="AH324" s="61"/>
      <c r="AI324" s="81">
        <v>2030</v>
      </c>
      <c r="AJ324" s="81">
        <v>1920</v>
      </c>
      <c r="AK324" s="50"/>
      <c r="AL324" s="85">
        <f t="shared" si="54"/>
        <v>0.94581280788177335</v>
      </c>
      <c r="AM324" s="57"/>
    </row>
    <row r="325" spans="1:41" s="60" customFormat="1" ht="15.6" x14ac:dyDescent="0.25">
      <c r="A325" s="54">
        <v>4300</v>
      </c>
      <c r="B325" s="55" t="s">
        <v>28</v>
      </c>
      <c r="C325" s="50">
        <v>176282</v>
      </c>
      <c r="D325" s="50">
        <v>176282</v>
      </c>
      <c r="E325" s="50"/>
      <c r="F325" s="50"/>
      <c r="G325" s="50"/>
      <c r="H325" s="50"/>
      <c r="I325" s="50"/>
      <c r="J325" s="50"/>
      <c r="K325" s="50"/>
      <c r="L325" s="50"/>
      <c r="M325" s="59"/>
      <c r="O325" s="61"/>
      <c r="P325" s="61"/>
      <c r="Q325" s="61"/>
      <c r="R325" s="61"/>
      <c r="S325" s="61"/>
      <c r="T325" s="50">
        <v>246409</v>
      </c>
      <c r="U325" s="50">
        <v>246409</v>
      </c>
      <c r="V325" s="50"/>
      <c r="W325" s="50"/>
      <c r="X325" s="59"/>
      <c r="Y325" s="61"/>
      <c r="Z325" s="61"/>
      <c r="AA325" s="61"/>
      <c r="AB325" s="50">
        <v>155685</v>
      </c>
      <c r="AC325" s="50">
        <v>155685</v>
      </c>
      <c r="AD325" s="50"/>
      <c r="AE325" s="50"/>
      <c r="AF325" s="61"/>
      <c r="AG325" s="61"/>
      <c r="AH325" s="61"/>
      <c r="AI325" s="81">
        <v>99846</v>
      </c>
      <c r="AJ325" s="81">
        <v>99845.43</v>
      </c>
      <c r="AK325" s="50"/>
      <c r="AL325" s="85">
        <f t="shared" si="54"/>
        <v>0.99999429120846095</v>
      </c>
      <c r="AM325" s="57"/>
    </row>
    <row r="326" spans="1:41" s="60" customFormat="1" ht="15.6" x14ac:dyDescent="0.25">
      <c r="A326" s="54" t="s">
        <v>178</v>
      </c>
      <c r="B326" s="55" t="s">
        <v>277</v>
      </c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9"/>
      <c r="O326" s="61"/>
      <c r="P326" s="61"/>
      <c r="Q326" s="61"/>
      <c r="R326" s="61"/>
      <c r="S326" s="61"/>
      <c r="T326" s="50">
        <v>25000</v>
      </c>
      <c r="U326" s="50">
        <v>25000</v>
      </c>
      <c r="V326" s="50"/>
      <c r="W326" s="50"/>
      <c r="X326" s="59"/>
      <c r="Y326" s="61"/>
      <c r="Z326" s="61"/>
      <c r="AA326" s="61"/>
      <c r="AB326" s="50">
        <v>21621</v>
      </c>
      <c r="AC326" s="50">
        <v>21621</v>
      </c>
      <c r="AD326" s="50"/>
      <c r="AE326" s="50"/>
      <c r="AF326" s="61"/>
      <c r="AG326" s="61"/>
      <c r="AH326" s="61">
        <v>950</v>
      </c>
      <c r="AI326" s="81">
        <v>5519</v>
      </c>
      <c r="AJ326" s="81">
        <v>5518.17</v>
      </c>
      <c r="AK326" s="50"/>
      <c r="AL326" s="85">
        <f t="shared" si="54"/>
        <v>0.99984961043667331</v>
      </c>
      <c r="AM326" s="57"/>
    </row>
    <row r="327" spans="1:41" s="60" customFormat="1" ht="15.6" x14ac:dyDescent="0.25">
      <c r="A327" s="46">
        <v>4410</v>
      </c>
      <c r="B327" s="47" t="s">
        <v>5</v>
      </c>
      <c r="C327" s="50">
        <v>4080</v>
      </c>
      <c r="D327" s="50">
        <v>4080</v>
      </c>
      <c r="E327" s="50"/>
      <c r="F327" s="50"/>
      <c r="G327" s="50"/>
      <c r="H327" s="50"/>
      <c r="I327" s="50"/>
      <c r="J327" s="50"/>
      <c r="K327" s="50"/>
      <c r="L327" s="50"/>
      <c r="M327" s="59"/>
      <c r="O327" s="61"/>
      <c r="P327" s="61"/>
      <c r="Q327" s="61"/>
      <c r="R327" s="61"/>
      <c r="S327" s="61"/>
      <c r="T327" s="50">
        <v>18312</v>
      </c>
      <c r="U327" s="50">
        <v>18312</v>
      </c>
      <c r="V327" s="50"/>
      <c r="W327" s="50"/>
      <c r="X327" s="59"/>
      <c r="Y327" s="61"/>
      <c r="Z327" s="61"/>
      <c r="AA327" s="61"/>
      <c r="AB327" s="50">
        <v>7150</v>
      </c>
      <c r="AC327" s="50">
        <v>7150</v>
      </c>
      <c r="AD327" s="50"/>
      <c r="AE327" s="50"/>
      <c r="AF327" s="61"/>
      <c r="AG327" s="61"/>
      <c r="AH327" s="61"/>
      <c r="AI327" s="81">
        <v>2208</v>
      </c>
      <c r="AJ327" s="81">
        <v>2206.9499999999998</v>
      </c>
      <c r="AK327" s="50"/>
      <c r="AL327" s="85">
        <f t="shared" si="54"/>
        <v>0.99952445652173905</v>
      </c>
      <c r="AM327" s="57"/>
    </row>
    <row r="328" spans="1:41" s="60" customFormat="1" ht="15.6" x14ac:dyDescent="0.25">
      <c r="A328" s="46" t="s">
        <v>117</v>
      </c>
      <c r="B328" s="47" t="s">
        <v>7</v>
      </c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9"/>
      <c r="O328" s="61"/>
      <c r="P328" s="61"/>
      <c r="Q328" s="61"/>
      <c r="R328" s="61"/>
      <c r="S328" s="61"/>
      <c r="T328" s="50"/>
      <c r="U328" s="50"/>
      <c r="V328" s="50"/>
      <c r="W328" s="50"/>
      <c r="X328" s="59"/>
      <c r="Y328" s="61"/>
      <c r="Z328" s="61"/>
      <c r="AA328" s="61"/>
      <c r="AB328" s="50"/>
      <c r="AC328" s="50"/>
      <c r="AD328" s="50"/>
      <c r="AE328" s="50"/>
      <c r="AF328" s="61"/>
      <c r="AG328" s="61"/>
      <c r="AH328" s="61"/>
      <c r="AI328" s="81">
        <v>17</v>
      </c>
      <c r="AJ328" s="81">
        <v>17</v>
      </c>
      <c r="AK328" s="50"/>
      <c r="AL328" s="85">
        <f t="shared" si="54"/>
        <v>1</v>
      </c>
      <c r="AM328" s="57"/>
    </row>
    <row r="329" spans="1:41" s="60" customFormat="1" ht="16.5" customHeight="1" x14ac:dyDescent="0.25">
      <c r="A329" s="46">
        <v>4440</v>
      </c>
      <c r="B329" s="47" t="s">
        <v>9</v>
      </c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9"/>
      <c r="O329" s="61"/>
      <c r="P329" s="61"/>
      <c r="Q329" s="61"/>
      <c r="R329" s="61"/>
      <c r="S329" s="61"/>
      <c r="T329" s="50">
        <v>706226</v>
      </c>
      <c r="U329" s="50">
        <v>706226</v>
      </c>
      <c r="V329" s="50"/>
      <c r="W329" s="50"/>
      <c r="X329" s="59"/>
      <c r="Y329" s="61"/>
      <c r="Z329" s="61"/>
      <c r="AA329" s="61"/>
      <c r="AB329" s="50">
        <v>679955</v>
      </c>
      <c r="AC329" s="50">
        <v>679955</v>
      </c>
      <c r="AD329" s="50"/>
      <c r="AE329" s="50"/>
      <c r="AF329" s="61"/>
      <c r="AG329" s="61"/>
      <c r="AH329" s="61"/>
      <c r="AI329" s="81">
        <v>545049</v>
      </c>
      <c r="AJ329" s="81">
        <v>545049</v>
      </c>
      <c r="AK329" s="50"/>
      <c r="AL329" s="85">
        <f t="shared" si="54"/>
        <v>1</v>
      </c>
      <c r="AM329" s="57"/>
    </row>
    <row r="330" spans="1:41" s="60" customFormat="1" ht="16.5" customHeight="1" x14ac:dyDescent="0.25">
      <c r="A330" s="46" t="s">
        <v>150</v>
      </c>
      <c r="B330" s="47" t="s">
        <v>32</v>
      </c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9"/>
      <c r="O330" s="61"/>
      <c r="P330" s="61"/>
      <c r="Q330" s="61"/>
      <c r="R330" s="61"/>
      <c r="S330" s="61"/>
      <c r="T330" s="50"/>
      <c r="U330" s="50"/>
      <c r="V330" s="50"/>
      <c r="W330" s="50"/>
      <c r="X330" s="59"/>
      <c r="Y330" s="61"/>
      <c r="Z330" s="61"/>
      <c r="AA330" s="61"/>
      <c r="AB330" s="50"/>
      <c r="AC330" s="50"/>
      <c r="AD330" s="50"/>
      <c r="AE330" s="50"/>
      <c r="AF330" s="61"/>
      <c r="AG330" s="61"/>
      <c r="AH330" s="61"/>
      <c r="AI330" s="81">
        <v>2169</v>
      </c>
      <c r="AJ330" s="81">
        <v>2169</v>
      </c>
      <c r="AK330" s="50"/>
      <c r="AL330" s="85">
        <f t="shared" si="54"/>
        <v>1</v>
      </c>
      <c r="AM330" s="57"/>
    </row>
    <row r="331" spans="1:41" s="60" customFormat="1" ht="16.5" customHeight="1" x14ac:dyDescent="0.25">
      <c r="A331" s="46" t="s">
        <v>179</v>
      </c>
      <c r="B331" s="47" t="s">
        <v>194</v>
      </c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9"/>
      <c r="O331" s="61"/>
      <c r="P331" s="61"/>
      <c r="Q331" s="61"/>
      <c r="R331" s="61"/>
      <c r="S331" s="61"/>
      <c r="T331" s="50"/>
      <c r="U331" s="50"/>
      <c r="V331" s="50"/>
      <c r="W331" s="50"/>
      <c r="X331" s="59"/>
      <c r="Y331" s="61"/>
      <c r="Z331" s="61"/>
      <c r="AA331" s="61"/>
      <c r="AB331" s="50"/>
      <c r="AC331" s="50"/>
      <c r="AD331" s="50"/>
      <c r="AE331" s="50"/>
      <c r="AF331" s="61"/>
      <c r="AG331" s="61"/>
      <c r="AH331" s="61"/>
      <c r="AI331" s="81">
        <v>1552</v>
      </c>
      <c r="AJ331" s="81">
        <v>1552</v>
      </c>
      <c r="AK331" s="50"/>
      <c r="AL331" s="85">
        <f t="shared" si="54"/>
        <v>1</v>
      </c>
      <c r="AM331" s="57"/>
    </row>
    <row r="332" spans="1:41" s="60" customFormat="1" ht="16.5" customHeight="1" x14ac:dyDescent="0.25">
      <c r="A332" s="46" t="s">
        <v>125</v>
      </c>
      <c r="B332" s="47" t="s">
        <v>48</v>
      </c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9"/>
      <c r="O332" s="61"/>
      <c r="P332" s="61"/>
      <c r="Q332" s="61"/>
      <c r="R332" s="61"/>
      <c r="S332" s="61"/>
      <c r="T332" s="50"/>
      <c r="U332" s="50"/>
      <c r="V332" s="50"/>
      <c r="W332" s="50"/>
      <c r="X332" s="59"/>
      <c r="Y332" s="61"/>
      <c r="Z332" s="61"/>
      <c r="AA332" s="61"/>
      <c r="AB332" s="50">
        <v>3000</v>
      </c>
      <c r="AC332" s="50">
        <v>3000</v>
      </c>
      <c r="AD332" s="50"/>
      <c r="AE332" s="50"/>
      <c r="AF332" s="61"/>
      <c r="AG332" s="61"/>
      <c r="AH332" s="61"/>
      <c r="AI332" s="81">
        <v>10000</v>
      </c>
      <c r="AJ332" s="81">
        <v>9348</v>
      </c>
      <c r="AK332" s="50"/>
      <c r="AL332" s="85">
        <f t="shared" si="54"/>
        <v>0.93479999999999996</v>
      </c>
      <c r="AM332" s="57"/>
    </row>
    <row r="333" spans="1:41" s="40" customFormat="1" ht="21.75" customHeight="1" x14ac:dyDescent="0.3">
      <c r="A333" s="30" t="s">
        <v>153</v>
      </c>
      <c r="B333" s="87" t="s">
        <v>154</v>
      </c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93"/>
      <c r="N333" s="97"/>
      <c r="O333" s="93"/>
      <c r="P333" s="93"/>
      <c r="Q333" s="93"/>
      <c r="R333" s="93"/>
      <c r="S333" s="93"/>
      <c r="T333" s="88">
        <f t="shared" ref="T333:AH333" si="55">SUM(T334:T347)</f>
        <v>275780</v>
      </c>
      <c r="U333" s="88">
        <f t="shared" si="55"/>
        <v>275780</v>
      </c>
      <c r="V333" s="88">
        <f t="shared" si="55"/>
        <v>0</v>
      </c>
      <c r="W333" s="88">
        <f t="shared" si="55"/>
        <v>0</v>
      </c>
      <c r="X333" s="88">
        <f t="shared" si="55"/>
        <v>0</v>
      </c>
      <c r="Y333" s="88">
        <f t="shared" si="55"/>
        <v>0</v>
      </c>
      <c r="Z333" s="88">
        <f t="shared" si="55"/>
        <v>0</v>
      </c>
      <c r="AA333" s="88">
        <f t="shared" si="55"/>
        <v>0</v>
      </c>
      <c r="AB333" s="88">
        <f t="shared" si="55"/>
        <v>393352</v>
      </c>
      <c r="AC333" s="88">
        <f t="shared" si="55"/>
        <v>393352</v>
      </c>
      <c r="AD333" s="88">
        <f t="shared" si="55"/>
        <v>0</v>
      </c>
      <c r="AE333" s="88">
        <f t="shared" si="55"/>
        <v>0</v>
      </c>
      <c r="AF333" s="88">
        <f t="shared" si="55"/>
        <v>0</v>
      </c>
      <c r="AG333" s="88">
        <f t="shared" si="55"/>
        <v>0</v>
      </c>
      <c r="AH333" s="88">
        <f t="shared" si="55"/>
        <v>2678</v>
      </c>
      <c r="AI333" s="89">
        <f>SUM(AI334:AI348)</f>
        <v>2125175</v>
      </c>
      <c r="AJ333" s="89">
        <f>SUM(AJ334:AJ348)</f>
        <v>2125173.4299999997</v>
      </c>
      <c r="AK333" s="88">
        <f>SUM(AK334:AK347)</f>
        <v>0</v>
      </c>
      <c r="AL333" s="90">
        <f>SUM(AJ333/AI333)</f>
        <v>0.99999926123730976</v>
      </c>
      <c r="AM333" s="31"/>
    </row>
    <row r="334" spans="1:41" s="60" customFormat="1" ht="16.95" customHeight="1" x14ac:dyDescent="0.25">
      <c r="A334" s="54" t="s">
        <v>123</v>
      </c>
      <c r="B334" s="55" t="s">
        <v>306</v>
      </c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9"/>
      <c r="O334" s="61"/>
      <c r="P334" s="61"/>
      <c r="Q334" s="61"/>
      <c r="R334" s="61"/>
      <c r="S334" s="61"/>
      <c r="T334" s="50">
        <v>104300</v>
      </c>
      <c r="U334" s="50">
        <v>104300</v>
      </c>
      <c r="V334" s="50"/>
      <c r="W334" s="50"/>
      <c r="X334" s="59"/>
      <c r="Y334" s="61"/>
      <c r="Z334" s="61"/>
      <c r="AA334" s="61"/>
      <c r="AB334" s="50">
        <v>500</v>
      </c>
      <c r="AC334" s="50">
        <v>500</v>
      </c>
      <c r="AD334" s="50"/>
      <c r="AE334" s="50"/>
      <c r="AF334" s="61"/>
      <c r="AG334" s="61"/>
      <c r="AH334" s="61"/>
      <c r="AI334" s="81">
        <v>1708</v>
      </c>
      <c r="AJ334" s="81">
        <v>1707.54</v>
      </c>
      <c r="AK334" s="50"/>
      <c r="AL334" s="85">
        <f>SUM(AJ334/AI334)</f>
        <v>0.99973067915690861</v>
      </c>
      <c r="AM334" s="57"/>
      <c r="AO334" s="151"/>
    </row>
    <row r="335" spans="1:41" s="60" customFormat="1" ht="16.95" customHeight="1" x14ac:dyDescent="0.25">
      <c r="A335" s="54" t="s">
        <v>142</v>
      </c>
      <c r="B335" s="55" t="s">
        <v>26</v>
      </c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9"/>
      <c r="O335" s="61"/>
      <c r="P335" s="61"/>
      <c r="Q335" s="61"/>
      <c r="R335" s="61"/>
      <c r="S335" s="61"/>
      <c r="T335" s="50">
        <v>104300</v>
      </c>
      <c r="U335" s="50">
        <v>104300</v>
      </c>
      <c r="V335" s="50"/>
      <c r="W335" s="50"/>
      <c r="X335" s="59"/>
      <c r="Y335" s="61"/>
      <c r="Z335" s="61"/>
      <c r="AA335" s="61"/>
      <c r="AB335" s="50">
        <v>250932</v>
      </c>
      <c r="AC335" s="50">
        <v>250932</v>
      </c>
      <c r="AD335" s="50"/>
      <c r="AE335" s="50"/>
      <c r="AF335" s="61"/>
      <c r="AG335" s="61"/>
      <c r="AH335" s="61"/>
      <c r="AI335" s="81">
        <v>1547858</v>
      </c>
      <c r="AJ335" s="81">
        <v>1547858</v>
      </c>
      <c r="AK335" s="50"/>
      <c r="AL335" s="85">
        <f t="shared" ref="AL335:AL348" si="56">SUM(AJ335/AI335)</f>
        <v>1</v>
      </c>
      <c r="AM335" s="57"/>
    </row>
    <row r="336" spans="1:41" s="60" customFormat="1" ht="16.95" customHeight="1" x14ac:dyDescent="0.25">
      <c r="A336" s="54">
        <v>4040</v>
      </c>
      <c r="B336" s="55" t="s">
        <v>4</v>
      </c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9"/>
      <c r="O336" s="61"/>
      <c r="P336" s="61"/>
      <c r="Q336" s="61"/>
      <c r="R336" s="61"/>
      <c r="S336" s="61"/>
      <c r="T336" s="50">
        <v>2914</v>
      </c>
      <c r="U336" s="50">
        <v>2914</v>
      </c>
      <c r="V336" s="50"/>
      <c r="W336" s="50"/>
      <c r="X336" s="59"/>
      <c r="Y336" s="61"/>
      <c r="Z336" s="61"/>
      <c r="AA336" s="61"/>
      <c r="AB336" s="50">
        <v>21389</v>
      </c>
      <c r="AC336" s="50">
        <v>21389</v>
      </c>
      <c r="AD336" s="50"/>
      <c r="AE336" s="50"/>
      <c r="AF336" s="61"/>
      <c r="AG336" s="61"/>
      <c r="AH336" s="61">
        <v>1678</v>
      </c>
      <c r="AI336" s="81">
        <v>120428</v>
      </c>
      <c r="AJ336" s="81">
        <v>120427.13</v>
      </c>
      <c r="AK336" s="50"/>
      <c r="AL336" s="85">
        <f t="shared" si="56"/>
        <v>0.99999277576643308</v>
      </c>
      <c r="AM336" s="57"/>
    </row>
    <row r="337" spans="1:39" s="60" customFormat="1" ht="16.95" customHeight="1" x14ac:dyDescent="0.25">
      <c r="A337" s="54" t="s">
        <v>130</v>
      </c>
      <c r="B337" s="148" t="s">
        <v>174</v>
      </c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9"/>
      <c r="O337" s="61"/>
      <c r="P337" s="61"/>
      <c r="Q337" s="61"/>
      <c r="R337" s="61"/>
      <c r="S337" s="61"/>
      <c r="T337" s="50">
        <v>19300</v>
      </c>
      <c r="U337" s="50">
        <v>19300</v>
      </c>
      <c r="V337" s="50"/>
      <c r="W337" s="50"/>
      <c r="X337" s="59"/>
      <c r="Y337" s="61"/>
      <c r="Z337" s="61"/>
      <c r="AA337" s="61"/>
      <c r="AB337" s="50">
        <v>47903</v>
      </c>
      <c r="AC337" s="50">
        <v>47903</v>
      </c>
      <c r="AD337" s="50"/>
      <c r="AE337" s="50"/>
      <c r="AF337" s="61"/>
      <c r="AG337" s="61"/>
      <c r="AH337" s="61"/>
      <c r="AI337" s="81">
        <v>269156</v>
      </c>
      <c r="AJ337" s="81">
        <v>269156</v>
      </c>
      <c r="AK337" s="50"/>
      <c r="AL337" s="85">
        <f t="shared" si="56"/>
        <v>1</v>
      </c>
      <c r="AM337" s="57"/>
    </row>
    <row r="338" spans="1:39" s="60" customFormat="1" ht="22.5" customHeight="1" x14ac:dyDescent="0.25">
      <c r="A338" s="54" t="s">
        <v>143</v>
      </c>
      <c r="B338" s="55" t="s">
        <v>8</v>
      </c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9"/>
      <c r="O338" s="61"/>
      <c r="P338" s="61"/>
      <c r="Q338" s="61"/>
      <c r="R338" s="61"/>
      <c r="S338" s="61"/>
      <c r="T338" s="50">
        <v>2630</v>
      </c>
      <c r="U338" s="50">
        <v>2630</v>
      </c>
      <c r="V338" s="50"/>
      <c r="W338" s="50"/>
      <c r="X338" s="59"/>
      <c r="Y338" s="61"/>
      <c r="Z338" s="61"/>
      <c r="AA338" s="61"/>
      <c r="AB338" s="50">
        <v>6620</v>
      </c>
      <c r="AC338" s="50">
        <v>6620</v>
      </c>
      <c r="AD338" s="50"/>
      <c r="AE338" s="50"/>
      <c r="AF338" s="61"/>
      <c r="AG338" s="61"/>
      <c r="AH338" s="61"/>
      <c r="AI338" s="81">
        <v>32235</v>
      </c>
      <c r="AJ338" s="81">
        <v>32235</v>
      </c>
      <c r="AK338" s="50"/>
      <c r="AL338" s="85">
        <f t="shared" si="56"/>
        <v>1</v>
      </c>
      <c r="AM338" s="57"/>
    </row>
    <row r="339" spans="1:39" s="60" customFormat="1" ht="15.6" x14ac:dyDescent="0.25">
      <c r="A339" s="54" t="s">
        <v>160</v>
      </c>
      <c r="B339" s="62" t="s">
        <v>161</v>
      </c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9"/>
      <c r="O339" s="61"/>
      <c r="P339" s="61"/>
      <c r="Q339" s="61"/>
      <c r="R339" s="61"/>
      <c r="S339" s="61"/>
      <c r="T339" s="50">
        <v>8823</v>
      </c>
      <c r="U339" s="50">
        <v>8823</v>
      </c>
      <c r="V339" s="50"/>
      <c r="W339" s="50"/>
      <c r="X339" s="59"/>
      <c r="Y339" s="61"/>
      <c r="Z339" s="61"/>
      <c r="AA339" s="61"/>
      <c r="AB339" s="50">
        <v>6500</v>
      </c>
      <c r="AC339" s="50">
        <v>6500</v>
      </c>
      <c r="AD339" s="50"/>
      <c r="AE339" s="50"/>
      <c r="AF339" s="61"/>
      <c r="AG339" s="61"/>
      <c r="AH339" s="61">
        <v>1000</v>
      </c>
      <c r="AI339" s="81">
        <v>500</v>
      </c>
      <c r="AJ339" s="81">
        <v>500</v>
      </c>
      <c r="AK339" s="50"/>
      <c r="AL339" s="85">
        <f t="shared" si="56"/>
        <v>1</v>
      </c>
      <c r="AM339" s="57"/>
    </row>
    <row r="340" spans="1:39" s="60" customFormat="1" ht="22.5" customHeight="1" x14ac:dyDescent="0.25">
      <c r="A340" s="54" t="s">
        <v>119</v>
      </c>
      <c r="B340" s="55" t="s">
        <v>83</v>
      </c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9"/>
      <c r="O340" s="61"/>
      <c r="P340" s="61"/>
      <c r="Q340" s="61"/>
      <c r="R340" s="61"/>
      <c r="S340" s="61"/>
      <c r="T340" s="50">
        <v>6000</v>
      </c>
      <c r="U340" s="50">
        <v>6000</v>
      </c>
      <c r="V340" s="50"/>
      <c r="W340" s="50"/>
      <c r="X340" s="59"/>
      <c r="Y340" s="61"/>
      <c r="Z340" s="61"/>
      <c r="AA340" s="61"/>
      <c r="AB340" s="50">
        <v>9100</v>
      </c>
      <c r="AC340" s="50">
        <v>9100</v>
      </c>
      <c r="AD340" s="50"/>
      <c r="AE340" s="50"/>
      <c r="AF340" s="61"/>
      <c r="AG340" s="61"/>
      <c r="AH340" s="61"/>
      <c r="AI340" s="81">
        <v>12000</v>
      </c>
      <c r="AJ340" s="81">
        <v>12000</v>
      </c>
      <c r="AK340" s="50"/>
      <c r="AL340" s="85">
        <f t="shared" si="56"/>
        <v>1</v>
      </c>
      <c r="AM340" s="57"/>
    </row>
    <row r="341" spans="1:39" s="60" customFormat="1" ht="22.5" customHeight="1" x14ac:dyDescent="0.25">
      <c r="A341" s="54" t="s">
        <v>133</v>
      </c>
      <c r="B341" s="55" t="s">
        <v>24</v>
      </c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9"/>
      <c r="O341" s="61"/>
      <c r="P341" s="61"/>
      <c r="Q341" s="61"/>
      <c r="R341" s="61"/>
      <c r="S341" s="61"/>
      <c r="T341" s="50"/>
      <c r="U341" s="50"/>
      <c r="V341" s="50"/>
      <c r="W341" s="50"/>
      <c r="X341" s="59"/>
      <c r="Y341" s="61"/>
      <c r="Z341" s="61"/>
      <c r="AA341" s="61"/>
      <c r="AB341" s="50"/>
      <c r="AC341" s="50"/>
      <c r="AD341" s="50"/>
      <c r="AE341" s="50"/>
      <c r="AF341" s="61"/>
      <c r="AG341" s="61"/>
      <c r="AH341" s="61"/>
      <c r="AI341" s="81">
        <v>3451</v>
      </c>
      <c r="AJ341" s="81">
        <v>3450.85</v>
      </c>
      <c r="AK341" s="50"/>
      <c r="AL341" s="85">
        <f t="shared" si="56"/>
        <v>0.99995653433787302</v>
      </c>
      <c r="AM341" s="57"/>
    </row>
    <row r="342" spans="1:39" s="60" customFormat="1" ht="22.5" customHeight="1" x14ac:dyDescent="0.25">
      <c r="A342" s="54">
        <v>4260</v>
      </c>
      <c r="B342" s="55" t="s">
        <v>6</v>
      </c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9"/>
      <c r="O342" s="61"/>
      <c r="P342" s="61"/>
      <c r="Q342" s="61"/>
      <c r="R342" s="61"/>
      <c r="S342" s="61"/>
      <c r="T342" s="50">
        <v>8426</v>
      </c>
      <c r="U342" s="50">
        <v>8426</v>
      </c>
      <c r="V342" s="50"/>
      <c r="W342" s="50"/>
      <c r="X342" s="59"/>
      <c r="Y342" s="61"/>
      <c r="Z342" s="61"/>
      <c r="AA342" s="61"/>
      <c r="AB342" s="50">
        <v>10300</v>
      </c>
      <c r="AC342" s="50">
        <v>10300</v>
      </c>
      <c r="AD342" s="50"/>
      <c r="AE342" s="50"/>
      <c r="AF342" s="61"/>
      <c r="AG342" s="61"/>
      <c r="AH342" s="61"/>
      <c r="AI342" s="81">
        <v>38000</v>
      </c>
      <c r="AJ342" s="81">
        <v>38000</v>
      </c>
      <c r="AK342" s="50"/>
      <c r="AL342" s="85">
        <f t="shared" si="56"/>
        <v>1</v>
      </c>
      <c r="AM342" s="57"/>
    </row>
    <row r="343" spans="1:39" s="60" customFormat="1" ht="22.5" customHeight="1" x14ac:dyDescent="0.25">
      <c r="A343" s="54" t="s">
        <v>120</v>
      </c>
      <c r="B343" s="55" t="s">
        <v>29</v>
      </c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9"/>
      <c r="O343" s="61"/>
      <c r="P343" s="61"/>
      <c r="Q343" s="61"/>
      <c r="R343" s="61"/>
      <c r="S343" s="61"/>
      <c r="T343" s="50"/>
      <c r="U343" s="50"/>
      <c r="V343" s="50"/>
      <c r="W343" s="50"/>
      <c r="X343" s="59"/>
      <c r="Y343" s="61"/>
      <c r="Z343" s="61"/>
      <c r="AA343" s="61"/>
      <c r="AB343" s="50"/>
      <c r="AC343" s="50"/>
      <c r="AD343" s="50"/>
      <c r="AE343" s="50"/>
      <c r="AF343" s="61"/>
      <c r="AG343" s="61"/>
      <c r="AH343" s="61"/>
      <c r="AI343" s="81">
        <v>8220</v>
      </c>
      <c r="AJ343" s="81">
        <v>8220</v>
      </c>
      <c r="AK343" s="50"/>
      <c r="AL343" s="85">
        <f t="shared" si="56"/>
        <v>1</v>
      </c>
      <c r="AM343" s="57"/>
    </row>
    <row r="344" spans="1:39" s="60" customFormat="1" ht="22.5" customHeight="1" x14ac:dyDescent="0.25">
      <c r="A344" s="54" t="s">
        <v>144</v>
      </c>
      <c r="B344" s="55" t="s">
        <v>145</v>
      </c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9"/>
      <c r="O344" s="61"/>
      <c r="P344" s="61"/>
      <c r="Q344" s="61"/>
      <c r="R344" s="61"/>
      <c r="S344" s="61"/>
      <c r="T344" s="50">
        <v>0</v>
      </c>
      <c r="U344" s="50">
        <v>0</v>
      </c>
      <c r="V344" s="50"/>
      <c r="W344" s="50"/>
      <c r="X344" s="59"/>
      <c r="Y344" s="61"/>
      <c r="Z344" s="61"/>
      <c r="AA344" s="61"/>
      <c r="AB344" s="50">
        <v>700</v>
      </c>
      <c r="AC344" s="50">
        <v>700</v>
      </c>
      <c r="AD344" s="50"/>
      <c r="AE344" s="50"/>
      <c r="AF344" s="61"/>
      <c r="AG344" s="61"/>
      <c r="AH344" s="61"/>
      <c r="AI344" s="81">
        <v>195</v>
      </c>
      <c r="AJ344" s="81">
        <v>195</v>
      </c>
      <c r="AK344" s="50"/>
      <c r="AL344" s="85">
        <f t="shared" si="56"/>
        <v>1</v>
      </c>
      <c r="AM344" s="57"/>
    </row>
    <row r="345" spans="1:39" s="60" customFormat="1" ht="22.5" customHeight="1" x14ac:dyDescent="0.25">
      <c r="A345" s="54">
        <v>4300</v>
      </c>
      <c r="B345" s="55" t="s">
        <v>28</v>
      </c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9"/>
      <c r="O345" s="61"/>
      <c r="P345" s="61"/>
      <c r="Q345" s="61"/>
      <c r="R345" s="61"/>
      <c r="S345" s="61"/>
      <c r="T345" s="50">
        <v>11000</v>
      </c>
      <c r="U345" s="50">
        <v>11000</v>
      </c>
      <c r="V345" s="50"/>
      <c r="W345" s="50"/>
      <c r="X345" s="59"/>
      <c r="Y345" s="61"/>
      <c r="Z345" s="61"/>
      <c r="AA345" s="61"/>
      <c r="AB345" s="50">
        <v>19100</v>
      </c>
      <c r="AC345" s="50">
        <v>19100</v>
      </c>
      <c r="AD345" s="50"/>
      <c r="AE345" s="50"/>
      <c r="AF345" s="61"/>
      <c r="AG345" s="61"/>
      <c r="AH345" s="61"/>
      <c r="AI345" s="81">
        <v>17389</v>
      </c>
      <c r="AJ345" s="81">
        <v>17388.91</v>
      </c>
      <c r="AK345" s="50"/>
      <c r="AL345" s="85">
        <f t="shared" si="56"/>
        <v>0.9999948243142216</v>
      </c>
      <c r="AM345" s="57"/>
    </row>
    <row r="346" spans="1:39" s="60" customFormat="1" ht="22.5" customHeight="1" x14ac:dyDescent="0.25">
      <c r="A346" s="54" t="s">
        <v>178</v>
      </c>
      <c r="B346" s="55" t="s">
        <v>277</v>
      </c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9"/>
      <c r="O346" s="61"/>
      <c r="P346" s="61"/>
      <c r="Q346" s="61"/>
      <c r="R346" s="61"/>
      <c r="S346" s="61"/>
      <c r="T346" s="50">
        <v>0</v>
      </c>
      <c r="U346" s="50">
        <v>0</v>
      </c>
      <c r="V346" s="50"/>
      <c r="W346" s="50"/>
      <c r="X346" s="59"/>
      <c r="Y346" s="61"/>
      <c r="Z346" s="61"/>
      <c r="AA346" s="61"/>
      <c r="AB346" s="50">
        <v>400</v>
      </c>
      <c r="AC346" s="50">
        <v>400</v>
      </c>
      <c r="AD346" s="50"/>
      <c r="AE346" s="50"/>
      <c r="AF346" s="61"/>
      <c r="AG346" s="61"/>
      <c r="AH346" s="61"/>
      <c r="AI346" s="81">
        <v>500</v>
      </c>
      <c r="AJ346" s="81">
        <v>500</v>
      </c>
      <c r="AK346" s="50"/>
      <c r="AL346" s="85">
        <f t="shared" si="56"/>
        <v>1</v>
      </c>
      <c r="AM346" s="57"/>
    </row>
    <row r="347" spans="1:39" s="60" customFormat="1" ht="21.75" customHeight="1" x14ac:dyDescent="0.25">
      <c r="A347" s="46" t="s">
        <v>131</v>
      </c>
      <c r="B347" s="47" t="s">
        <v>9</v>
      </c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9"/>
      <c r="O347" s="61"/>
      <c r="P347" s="61"/>
      <c r="Q347" s="61"/>
      <c r="R347" s="61"/>
      <c r="S347" s="61"/>
      <c r="T347" s="50">
        <v>8087</v>
      </c>
      <c r="U347" s="50">
        <v>8087</v>
      </c>
      <c r="V347" s="50"/>
      <c r="W347" s="50"/>
      <c r="X347" s="59"/>
      <c r="Y347" s="61"/>
      <c r="Z347" s="61"/>
      <c r="AA347" s="61"/>
      <c r="AB347" s="50">
        <v>19908</v>
      </c>
      <c r="AC347" s="50">
        <v>19908</v>
      </c>
      <c r="AD347" s="50"/>
      <c r="AE347" s="50"/>
      <c r="AF347" s="61"/>
      <c r="AG347" s="61"/>
      <c r="AH347" s="61"/>
      <c r="AI347" s="81">
        <v>73295</v>
      </c>
      <c r="AJ347" s="81">
        <v>73295</v>
      </c>
      <c r="AK347" s="50"/>
      <c r="AL347" s="85">
        <f t="shared" si="56"/>
        <v>1</v>
      </c>
      <c r="AM347" s="57"/>
    </row>
    <row r="348" spans="1:39" s="60" customFormat="1" ht="21.75" customHeight="1" x14ac:dyDescent="0.25">
      <c r="A348" s="46" t="s">
        <v>179</v>
      </c>
      <c r="B348" s="47" t="s">
        <v>194</v>
      </c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9"/>
      <c r="O348" s="61"/>
      <c r="P348" s="61"/>
      <c r="Q348" s="61"/>
      <c r="R348" s="61"/>
      <c r="S348" s="61"/>
      <c r="T348" s="50"/>
      <c r="U348" s="50"/>
      <c r="V348" s="50"/>
      <c r="W348" s="50"/>
      <c r="X348" s="59"/>
      <c r="Y348" s="61"/>
      <c r="Z348" s="61"/>
      <c r="AA348" s="61"/>
      <c r="AB348" s="50"/>
      <c r="AC348" s="50"/>
      <c r="AD348" s="50"/>
      <c r="AE348" s="50"/>
      <c r="AF348" s="61"/>
      <c r="AG348" s="61"/>
      <c r="AH348" s="61"/>
      <c r="AI348" s="81">
        <v>240</v>
      </c>
      <c r="AJ348" s="81">
        <v>240</v>
      </c>
      <c r="AK348" s="50"/>
      <c r="AL348" s="85">
        <f t="shared" si="56"/>
        <v>1</v>
      </c>
      <c r="AM348" s="57"/>
    </row>
    <row r="349" spans="1:39" s="40" customFormat="1" ht="39" customHeight="1" x14ac:dyDescent="0.3">
      <c r="A349" s="30" t="s">
        <v>155</v>
      </c>
      <c r="B349" s="87" t="s">
        <v>156</v>
      </c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93"/>
      <c r="N349" s="97"/>
      <c r="O349" s="93"/>
      <c r="P349" s="93"/>
      <c r="Q349" s="93"/>
      <c r="R349" s="93"/>
      <c r="S349" s="93"/>
      <c r="T349" s="88">
        <f t="shared" ref="T349:AK349" si="57">SUM(T350:T358)</f>
        <v>1139129</v>
      </c>
      <c r="U349" s="88">
        <f t="shared" si="57"/>
        <v>1139129</v>
      </c>
      <c r="V349" s="88">
        <f t="shared" si="57"/>
        <v>0</v>
      </c>
      <c r="W349" s="88">
        <f t="shared" si="57"/>
        <v>0</v>
      </c>
      <c r="X349" s="88">
        <f t="shared" si="57"/>
        <v>0</v>
      </c>
      <c r="Y349" s="88">
        <f t="shared" si="57"/>
        <v>0</v>
      </c>
      <c r="Z349" s="88">
        <f t="shared" si="57"/>
        <v>0</v>
      </c>
      <c r="AA349" s="88">
        <f t="shared" si="57"/>
        <v>0</v>
      </c>
      <c r="AB349" s="88">
        <f t="shared" si="57"/>
        <v>1626293</v>
      </c>
      <c r="AC349" s="88">
        <f t="shared" si="57"/>
        <v>1626293</v>
      </c>
      <c r="AD349" s="88">
        <f t="shared" si="57"/>
        <v>0</v>
      </c>
      <c r="AE349" s="88">
        <f t="shared" si="57"/>
        <v>0</v>
      </c>
      <c r="AF349" s="88">
        <f t="shared" si="57"/>
        <v>0</v>
      </c>
      <c r="AG349" s="88">
        <f t="shared" si="57"/>
        <v>0</v>
      </c>
      <c r="AH349" s="88">
        <f t="shared" si="57"/>
        <v>0</v>
      </c>
      <c r="AI349" s="89">
        <f t="shared" si="57"/>
        <v>528357</v>
      </c>
      <c r="AJ349" s="89">
        <f t="shared" si="57"/>
        <v>528209.35</v>
      </c>
      <c r="AK349" s="88">
        <f t="shared" si="57"/>
        <v>0</v>
      </c>
      <c r="AL349" s="90">
        <f>SUM(AJ349/AI349)</f>
        <v>0.99972054879560601</v>
      </c>
      <c r="AM349" s="31"/>
    </row>
    <row r="350" spans="1:39" s="60" customFormat="1" ht="24" customHeight="1" x14ac:dyDescent="0.25">
      <c r="A350" s="54" t="s">
        <v>123</v>
      </c>
      <c r="B350" s="55" t="s">
        <v>306</v>
      </c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9"/>
      <c r="O350" s="61"/>
      <c r="P350" s="61"/>
      <c r="Q350" s="61"/>
      <c r="R350" s="61"/>
      <c r="S350" s="61"/>
      <c r="T350" s="50">
        <v>470000</v>
      </c>
      <c r="U350" s="50">
        <v>470000</v>
      </c>
      <c r="V350" s="50"/>
      <c r="W350" s="50"/>
      <c r="X350" s="59"/>
      <c r="Y350" s="61"/>
      <c r="Z350" s="61"/>
      <c r="AA350" s="61"/>
      <c r="AB350" s="50">
        <v>658530</v>
      </c>
      <c r="AC350" s="50">
        <v>658530</v>
      </c>
      <c r="AD350" s="50"/>
      <c r="AE350" s="50"/>
      <c r="AF350" s="61"/>
      <c r="AG350" s="61"/>
      <c r="AH350" s="61"/>
      <c r="AI350" s="81">
        <v>1000</v>
      </c>
      <c r="AJ350" s="81">
        <v>1000</v>
      </c>
      <c r="AK350" s="50"/>
      <c r="AL350" s="85">
        <f t="shared" ref="AL350:AL358" si="58">SUM(AJ350/AI350)</f>
        <v>1</v>
      </c>
      <c r="AM350" s="57"/>
    </row>
    <row r="351" spans="1:39" s="60" customFormat="1" ht="24" customHeight="1" x14ac:dyDescent="0.25">
      <c r="A351" s="54" t="s">
        <v>142</v>
      </c>
      <c r="B351" s="55" t="s">
        <v>26</v>
      </c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9"/>
      <c r="O351" s="61"/>
      <c r="P351" s="61"/>
      <c r="Q351" s="61"/>
      <c r="R351" s="61"/>
      <c r="S351" s="61"/>
      <c r="T351" s="50">
        <v>470000</v>
      </c>
      <c r="U351" s="50">
        <v>470000</v>
      </c>
      <c r="V351" s="50"/>
      <c r="W351" s="50"/>
      <c r="X351" s="59"/>
      <c r="Y351" s="61"/>
      <c r="Z351" s="61"/>
      <c r="AA351" s="61"/>
      <c r="AB351" s="50">
        <v>658530</v>
      </c>
      <c r="AC351" s="50">
        <v>658530</v>
      </c>
      <c r="AD351" s="50"/>
      <c r="AE351" s="50"/>
      <c r="AF351" s="61"/>
      <c r="AG351" s="61"/>
      <c r="AH351" s="61"/>
      <c r="AI351" s="81">
        <v>385190</v>
      </c>
      <c r="AJ351" s="81">
        <v>385182.54</v>
      </c>
      <c r="AK351" s="50"/>
      <c r="AL351" s="85">
        <f>SUM(AJ351/AI351)</f>
        <v>0.99998063293439599</v>
      </c>
      <c r="AM351" s="57"/>
    </row>
    <row r="352" spans="1:39" s="60" customFormat="1" ht="24" customHeight="1" x14ac:dyDescent="0.25">
      <c r="A352" s="54">
        <v>4040</v>
      </c>
      <c r="B352" s="55" t="s">
        <v>4</v>
      </c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9"/>
      <c r="O352" s="61"/>
      <c r="P352" s="61"/>
      <c r="Q352" s="61"/>
      <c r="R352" s="61"/>
      <c r="S352" s="61"/>
      <c r="T352" s="50">
        <v>16924</v>
      </c>
      <c r="U352" s="50">
        <v>16924</v>
      </c>
      <c r="V352" s="50"/>
      <c r="W352" s="50"/>
      <c r="X352" s="59"/>
      <c r="Y352" s="61"/>
      <c r="Z352" s="61"/>
      <c r="AA352" s="61"/>
      <c r="AB352" s="50">
        <v>58788</v>
      </c>
      <c r="AC352" s="50">
        <v>58788</v>
      </c>
      <c r="AD352" s="50"/>
      <c r="AE352" s="50"/>
      <c r="AF352" s="61"/>
      <c r="AG352" s="61"/>
      <c r="AH352" s="61"/>
      <c r="AI352" s="81">
        <v>28059</v>
      </c>
      <c r="AJ352" s="81">
        <v>28058.69</v>
      </c>
      <c r="AK352" s="50"/>
      <c r="AL352" s="85">
        <f t="shared" si="58"/>
        <v>0.99998895185145587</v>
      </c>
      <c r="AM352" s="57"/>
    </row>
    <row r="353" spans="1:39" s="60" customFormat="1" ht="20.25" customHeight="1" x14ac:dyDescent="0.25">
      <c r="A353" s="54" t="s">
        <v>130</v>
      </c>
      <c r="B353" s="148" t="s">
        <v>174</v>
      </c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9"/>
      <c r="O353" s="61"/>
      <c r="P353" s="61"/>
      <c r="Q353" s="61"/>
      <c r="R353" s="61"/>
      <c r="S353" s="61"/>
      <c r="T353" s="50">
        <v>90000</v>
      </c>
      <c r="U353" s="50">
        <v>90000</v>
      </c>
      <c r="V353" s="50"/>
      <c r="W353" s="50"/>
      <c r="X353" s="59"/>
      <c r="Y353" s="61"/>
      <c r="Z353" s="61"/>
      <c r="AA353" s="61"/>
      <c r="AB353" s="50">
        <v>114980</v>
      </c>
      <c r="AC353" s="50">
        <v>114980</v>
      </c>
      <c r="AD353" s="50"/>
      <c r="AE353" s="50"/>
      <c r="AF353" s="61"/>
      <c r="AG353" s="61"/>
      <c r="AH353" s="61"/>
      <c r="AI353" s="81">
        <v>71708</v>
      </c>
      <c r="AJ353" s="81">
        <v>71707.59</v>
      </c>
      <c r="AK353" s="50"/>
      <c r="AL353" s="85">
        <f t="shared" si="58"/>
        <v>0.99999428236737875</v>
      </c>
      <c r="AM353" s="57"/>
    </row>
    <row r="354" spans="1:39" s="60" customFormat="1" ht="22.5" customHeight="1" x14ac:dyDescent="0.25">
      <c r="A354" s="54" t="s">
        <v>143</v>
      </c>
      <c r="B354" s="55" t="s">
        <v>8</v>
      </c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9"/>
      <c r="O354" s="61"/>
      <c r="P354" s="61"/>
      <c r="Q354" s="61"/>
      <c r="R354" s="61"/>
      <c r="S354" s="61"/>
      <c r="T354" s="50">
        <v>14328</v>
      </c>
      <c r="U354" s="50">
        <v>14328</v>
      </c>
      <c r="V354" s="50"/>
      <c r="W354" s="50"/>
      <c r="X354" s="59"/>
      <c r="Y354" s="61"/>
      <c r="Z354" s="61"/>
      <c r="AA354" s="61"/>
      <c r="AB354" s="50">
        <v>16135</v>
      </c>
      <c r="AC354" s="50">
        <v>16135</v>
      </c>
      <c r="AD354" s="50"/>
      <c r="AE354" s="50"/>
      <c r="AF354" s="61"/>
      <c r="AG354" s="61"/>
      <c r="AH354" s="61"/>
      <c r="AI354" s="81">
        <v>10200</v>
      </c>
      <c r="AJ354" s="81">
        <v>10147.879999999999</v>
      </c>
      <c r="AK354" s="50"/>
      <c r="AL354" s="85">
        <f t="shared" si="58"/>
        <v>0.99489019607843132</v>
      </c>
      <c r="AM354" s="57"/>
    </row>
    <row r="355" spans="1:39" s="60" customFormat="1" ht="21.75" customHeight="1" x14ac:dyDescent="0.25">
      <c r="A355" s="54" t="s">
        <v>160</v>
      </c>
      <c r="B355" s="55" t="s">
        <v>161</v>
      </c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9"/>
      <c r="O355" s="61"/>
      <c r="P355" s="61"/>
      <c r="Q355" s="61"/>
      <c r="R355" s="61"/>
      <c r="S355" s="61"/>
      <c r="T355" s="50"/>
      <c r="U355" s="50"/>
      <c r="V355" s="50"/>
      <c r="W355" s="50"/>
      <c r="X355" s="59"/>
      <c r="Y355" s="61"/>
      <c r="Z355" s="61"/>
      <c r="AA355" s="61"/>
      <c r="AB355" s="50">
        <v>17000</v>
      </c>
      <c r="AC355" s="50">
        <v>17000</v>
      </c>
      <c r="AD355" s="50"/>
      <c r="AE355" s="50"/>
      <c r="AF355" s="61"/>
      <c r="AG355" s="61"/>
      <c r="AH355" s="61"/>
      <c r="AI355" s="81">
        <v>1000</v>
      </c>
      <c r="AJ355" s="81">
        <v>1000</v>
      </c>
      <c r="AK355" s="50"/>
      <c r="AL355" s="85">
        <f t="shared" si="58"/>
        <v>1</v>
      </c>
      <c r="AM355" s="57"/>
    </row>
    <row r="356" spans="1:39" s="60" customFormat="1" ht="22.5" customHeight="1" x14ac:dyDescent="0.25">
      <c r="A356" s="54" t="s">
        <v>119</v>
      </c>
      <c r="B356" s="55" t="s">
        <v>83</v>
      </c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9"/>
      <c r="O356" s="61"/>
      <c r="P356" s="61"/>
      <c r="Q356" s="61"/>
      <c r="R356" s="61"/>
      <c r="S356" s="61"/>
      <c r="T356" s="50">
        <v>45484</v>
      </c>
      <c r="U356" s="50">
        <v>45484</v>
      </c>
      <c r="V356" s="50"/>
      <c r="W356" s="50"/>
      <c r="X356" s="59"/>
      <c r="Y356" s="61"/>
      <c r="Z356" s="61"/>
      <c r="AA356" s="61"/>
      <c r="AB356" s="50">
        <v>51600</v>
      </c>
      <c r="AC356" s="50">
        <v>51600</v>
      </c>
      <c r="AD356" s="50"/>
      <c r="AE356" s="50"/>
      <c r="AF356" s="61"/>
      <c r="AG356" s="61"/>
      <c r="AH356" s="61"/>
      <c r="AI356" s="81">
        <v>30000</v>
      </c>
      <c r="AJ356" s="81">
        <v>29913.74</v>
      </c>
      <c r="AK356" s="50"/>
      <c r="AL356" s="85">
        <f t="shared" si="58"/>
        <v>0.99712466666666677</v>
      </c>
      <c r="AM356" s="57"/>
    </row>
    <row r="357" spans="1:39" s="60" customFormat="1" ht="22.5" customHeight="1" x14ac:dyDescent="0.25">
      <c r="A357" s="54" t="s">
        <v>133</v>
      </c>
      <c r="B357" s="55" t="s">
        <v>79</v>
      </c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9"/>
      <c r="O357" s="61"/>
      <c r="P357" s="61"/>
      <c r="Q357" s="61"/>
      <c r="R357" s="61"/>
      <c r="S357" s="61"/>
      <c r="T357" s="50">
        <v>18000</v>
      </c>
      <c r="U357" s="50">
        <v>18000</v>
      </c>
      <c r="V357" s="50"/>
      <c r="W357" s="50"/>
      <c r="X357" s="59"/>
      <c r="Y357" s="61"/>
      <c r="Z357" s="61"/>
      <c r="AA357" s="61"/>
      <c r="AB357" s="50">
        <v>35730</v>
      </c>
      <c r="AC357" s="50">
        <v>35730</v>
      </c>
      <c r="AD357" s="50"/>
      <c r="AE357" s="50"/>
      <c r="AF357" s="61"/>
      <c r="AG357" s="61"/>
      <c r="AH357" s="61"/>
      <c r="AI357" s="81">
        <v>200</v>
      </c>
      <c r="AJ357" s="81">
        <v>200</v>
      </c>
      <c r="AK357" s="50"/>
      <c r="AL357" s="85">
        <f t="shared" si="58"/>
        <v>1</v>
      </c>
      <c r="AM357" s="57"/>
    </row>
    <row r="358" spans="1:39" s="60" customFormat="1" ht="22.5" customHeight="1" x14ac:dyDescent="0.25">
      <c r="A358" s="54" t="s">
        <v>114</v>
      </c>
      <c r="B358" s="55" t="s">
        <v>28</v>
      </c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9"/>
      <c r="O358" s="61"/>
      <c r="P358" s="61"/>
      <c r="Q358" s="61"/>
      <c r="R358" s="61"/>
      <c r="S358" s="61"/>
      <c r="T358" s="50">
        <v>14393</v>
      </c>
      <c r="U358" s="50">
        <v>14393</v>
      </c>
      <c r="V358" s="50"/>
      <c r="W358" s="50"/>
      <c r="X358" s="59"/>
      <c r="Y358" s="61"/>
      <c r="Z358" s="61"/>
      <c r="AA358" s="61"/>
      <c r="AB358" s="50">
        <v>15000</v>
      </c>
      <c r="AC358" s="50">
        <v>15000</v>
      </c>
      <c r="AD358" s="50"/>
      <c r="AE358" s="50"/>
      <c r="AF358" s="61"/>
      <c r="AG358" s="61"/>
      <c r="AH358" s="61"/>
      <c r="AI358" s="81">
        <v>1000</v>
      </c>
      <c r="AJ358" s="81">
        <v>998.91</v>
      </c>
      <c r="AK358" s="50"/>
      <c r="AL358" s="85">
        <f t="shared" si="58"/>
        <v>0.99890999999999996</v>
      </c>
      <c r="AM358" s="57"/>
    </row>
    <row r="359" spans="1:39" s="41" customFormat="1" ht="33.75" customHeight="1" x14ac:dyDescent="0.3">
      <c r="A359" s="30" t="s">
        <v>113</v>
      </c>
      <c r="B359" s="87" t="s">
        <v>19</v>
      </c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 t="e">
        <f>SUM(#REF!)</f>
        <v>#REF!</v>
      </c>
      <c r="N359" s="88" t="e">
        <f>SUM(#REF!)</f>
        <v>#REF!</v>
      </c>
      <c r="O359" s="88" t="e">
        <f>SUM(#REF!)</f>
        <v>#REF!</v>
      </c>
      <c r="P359" s="88" t="e">
        <f>SUM(#REF!)</f>
        <v>#REF!</v>
      </c>
      <c r="Q359" s="88" t="e">
        <f>SUM(#REF!)</f>
        <v>#REF!</v>
      </c>
      <c r="R359" s="88" t="e">
        <f>SUM(#REF!)</f>
        <v>#REF!</v>
      </c>
      <c r="S359" s="88" t="e">
        <f>SUM(#REF!)</f>
        <v>#REF!</v>
      </c>
      <c r="T359" s="88" t="e">
        <f>SUM(#REF!+#REF!)</f>
        <v>#REF!</v>
      </c>
      <c r="U359" s="88" t="e">
        <f>SUM(#REF!+#REF!)</f>
        <v>#REF!</v>
      </c>
      <c r="V359" s="88" t="e">
        <f>SUM(#REF!+#REF!)</f>
        <v>#REF!</v>
      </c>
      <c r="W359" s="88" t="e">
        <f>SUM(#REF!+#REF!)</f>
        <v>#REF!</v>
      </c>
      <c r="X359" s="88" t="e">
        <f>SUM(#REF!+#REF!)</f>
        <v>#REF!</v>
      </c>
      <c r="Y359" s="88" t="e">
        <f>SUM(#REF!+#REF!)</f>
        <v>#REF!</v>
      </c>
      <c r="Z359" s="88" t="e">
        <f>SUM(#REF!+#REF!)</f>
        <v>#REF!</v>
      </c>
      <c r="AA359" s="88" t="e">
        <f>SUM(#REF!+#REF!)</f>
        <v>#REF!</v>
      </c>
      <c r="AB359" s="88">
        <f t="shared" ref="AB359:AK359" si="59">SUM(AB360:AB363)</f>
        <v>140850</v>
      </c>
      <c r="AC359" s="88">
        <f t="shared" si="59"/>
        <v>140850</v>
      </c>
      <c r="AD359" s="88">
        <f t="shared" si="59"/>
        <v>0</v>
      </c>
      <c r="AE359" s="88">
        <f t="shared" si="59"/>
        <v>0</v>
      </c>
      <c r="AF359" s="88">
        <f t="shared" si="59"/>
        <v>0</v>
      </c>
      <c r="AG359" s="88">
        <f t="shared" si="59"/>
        <v>0</v>
      </c>
      <c r="AH359" s="88">
        <f t="shared" si="59"/>
        <v>0</v>
      </c>
      <c r="AI359" s="89">
        <f>SUM(AI360:AI363)</f>
        <v>77983</v>
      </c>
      <c r="AJ359" s="89">
        <f>SUM(AJ360:AJ363)</f>
        <v>74718.37</v>
      </c>
      <c r="AK359" s="88">
        <f t="shared" si="59"/>
        <v>0</v>
      </c>
      <c r="AL359" s="90">
        <f t="shared" ref="AL359:AL364" si="60">SUM(AJ359/AI359)</f>
        <v>0.95813664516625408</v>
      </c>
      <c r="AM359" s="32"/>
    </row>
    <row r="360" spans="1:39" s="60" customFormat="1" ht="16.95" customHeight="1" x14ac:dyDescent="0.25">
      <c r="A360" s="54" t="s">
        <v>119</v>
      </c>
      <c r="B360" s="55" t="s">
        <v>83</v>
      </c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9"/>
      <c r="O360" s="61"/>
      <c r="P360" s="61"/>
      <c r="Q360" s="61"/>
      <c r="R360" s="61"/>
      <c r="S360" s="61"/>
      <c r="T360" s="50"/>
      <c r="U360" s="50"/>
      <c r="V360" s="50"/>
      <c r="W360" s="50"/>
      <c r="X360" s="59"/>
      <c r="Y360" s="61"/>
      <c r="Z360" s="61"/>
      <c r="AA360" s="61"/>
      <c r="AB360" s="50">
        <v>1200</v>
      </c>
      <c r="AC360" s="50">
        <v>1200</v>
      </c>
      <c r="AD360" s="50"/>
      <c r="AE360" s="50"/>
      <c r="AF360" s="61"/>
      <c r="AG360" s="61"/>
      <c r="AH360" s="61"/>
      <c r="AI360" s="81">
        <v>378</v>
      </c>
      <c r="AJ360" s="81">
        <v>378</v>
      </c>
      <c r="AK360" s="50"/>
      <c r="AL360" s="85">
        <f t="shared" si="60"/>
        <v>1</v>
      </c>
      <c r="AM360" s="57"/>
    </row>
    <row r="361" spans="1:39" s="60" customFormat="1" ht="16.95" customHeight="1" x14ac:dyDescent="0.25">
      <c r="A361" s="54" t="s">
        <v>114</v>
      </c>
      <c r="B361" s="55" t="s">
        <v>28</v>
      </c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9"/>
      <c r="O361" s="61"/>
      <c r="P361" s="61"/>
      <c r="Q361" s="61"/>
      <c r="R361" s="61"/>
      <c r="S361" s="61"/>
      <c r="T361" s="50"/>
      <c r="U361" s="50"/>
      <c r="V361" s="50"/>
      <c r="W361" s="50"/>
      <c r="X361" s="59"/>
      <c r="Y361" s="61"/>
      <c r="Z361" s="61"/>
      <c r="AA361" s="61"/>
      <c r="AB361" s="50">
        <v>1200</v>
      </c>
      <c r="AC361" s="50">
        <v>1200</v>
      </c>
      <c r="AD361" s="50"/>
      <c r="AE361" s="50"/>
      <c r="AF361" s="61"/>
      <c r="AG361" s="61"/>
      <c r="AH361" s="61"/>
      <c r="AI361" s="81">
        <v>7499</v>
      </c>
      <c r="AJ361" s="81">
        <v>7498.37</v>
      </c>
      <c r="AK361" s="50"/>
      <c r="AL361" s="85">
        <f t="shared" si="60"/>
        <v>0.99991598879850641</v>
      </c>
      <c r="AM361" s="57"/>
    </row>
    <row r="362" spans="1:39" s="60" customFormat="1" ht="16.95" customHeight="1" x14ac:dyDescent="0.25">
      <c r="A362" s="54" t="s">
        <v>118</v>
      </c>
      <c r="B362" s="148" t="s">
        <v>5</v>
      </c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9"/>
      <c r="O362" s="61"/>
      <c r="P362" s="61"/>
      <c r="Q362" s="61"/>
      <c r="R362" s="61"/>
      <c r="S362" s="61"/>
      <c r="T362" s="50"/>
      <c r="U362" s="50"/>
      <c r="V362" s="50"/>
      <c r="W362" s="50"/>
      <c r="X362" s="59"/>
      <c r="Y362" s="61"/>
      <c r="Z362" s="61"/>
      <c r="AA362" s="61"/>
      <c r="AB362" s="50"/>
      <c r="AC362" s="50"/>
      <c r="AD362" s="50"/>
      <c r="AE362" s="50"/>
      <c r="AF362" s="61"/>
      <c r="AG362" s="61"/>
      <c r="AH362" s="61"/>
      <c r="AI362" s="81">
        <v>790</v>
      </c>
      <c r="AJ362" s="81">
        <v>790</v>
      </c>
      <c r="AK362" s="50"/>
      <c r="AL362" s="85">
        <f t="shared" si="60"/>
        <v>1</v>
      </c>
      <c r="AM362" s="57"/>
    </row>
    <row r="363" spans="1:39" s="60" customFormat="1" ht="16.95" customHeight="1" x14ac:dyDescent="0.25">
      <c r="A363" s="54" t="s">
        <v>179</v>
      </c>
      <c r="B363" s="55" t="s">
        <v>308</v>
      </c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9"/>
      <c r="O363" s="61"/>
      <c r="P363" s="61"/>
      <c r="Q363" s="61"/>
      <c r="R363" s="61"/>
      <c r="S363" s="61"/>
      <c r="T363" s="50"/>
      <c r="U363" s="50"/>
      <c r="V363" s="50"/>
      <c r="W363" s="50"/>
      <c r="X363" s="59"/>
      <c r="Y363" s="61"/>
      <c r="Z363" s="61"/>
      <c r="AA363" s="61"/>
      <c r="AB363" s="50">
        <v>138450</v>
      </c>
      <c r="AC363" s="50">
        <v>138450</v>
      </c>
      <c r="AD363" s="50"/>
      <c r="AE363" s="50"/>
      <c r="AF363" s="61"/>
      <c r="AG363" s="61"/>
      <c r="AH363" s="61"/>
      <c r="AI363" s="81">
        <v>69316</v>
      </c>
      <c r="AJ363" s="81">
        <v>66052</v>
      </c>
      <c r="AK363" s="50"/>
      <c r="AL363" s="85">
        <f t="shared" si="60"/>
        <v>0.95291130474926422</v>
      </c>
      <c r="AM363" s="57"/>
    </row>
    <row r="364" spans="1:39" s="79" customFormat="1" ht="35.4" customHeight="1" x14ac:dyDescent="0.3">
      <c r="A364" s="30" t="s">
        <v>343</v>
      </c>
      <c r="B364" s="92" t="s">
        <v>344</v>
      </c>
      <c r="C364" s="93">
        <f>SUM(C365:C370)</f>
        <v>2254131</v>
      </c>
      <c r="D364" s="93">
        <f>SUM(D365:D370)</f>
        <v>2254131</v>
      </c>
      <c r="E364" s="93">
        <f>SUM(E365:E370)</f>
        <v>0</v>
      </c>
      <c r="F364" s="93">
        <f>SUM(F365:F370)</f>
        <v>0</v>
      </c>
      <c r="G364" s="93">
        <f>SUM(G365:G370)</f>
        <v>0</v>
      </c>
      <c r="H364" s="93"/>
      <c r="I364" s="93"/>
      <c r="J364" s="93"/>
      <c r="K364" s="93"/>
      <c r="L364" s="93"/>
      <c r="M364" s="93">
        <f t="shared" ref="M364:AK364" si="61">SUM(M365:M370)</f>
        <v>0</v>
      </c>
      <c r="N364" s="93">
        <f t="shared" si="61"/>
        <v>0</v>
      </c>
      <c r="O364" s="93">
        <f t="shared" si="61"/>
        <v>0</v>
      </c>
      <c r="P364" s="93">
        <f t="shared" si="61"/>
        <v>0</v>
      </c>
      <c r="Q364" s="93">
        <f t="shared" si="61"/>
        <v>0</v>
      </c>
      <c r="R364" s="93">
        <f t="shared" si="61"/>
        <v>0</v>
      </c>
      <c r="S364" s="93">
        <f t="shared" si="61"/>
        <v>0</v>
      </c>
      <c r="T364" s="93">
        <f t="shared" si="61"/>
        <v>11387160</v>
      </c>
      <c r="U364" s="93">
        <f t="shared" si="61"/>
        <v>11387160</v>
      </c>
      <c r="V364" s="93">
        <f t="shared" si="61"/>
        <v>0</v>
      </c>
      <c r="W364" s="93">
        <f t="shared" si="61"/>
        <v>0</v>
      </c>
      <c r="X364" s="93">
        <f t="shared" si="61"/>
        <v>0</v>
      </c>
      <c r="Y364" s="93">
        <f t="shared" si="61"/>
        <v>0</v>
      </c>
      <c r="Z364" s="93">
        <f t="shared" si="61"/>
        <v>0</v>
      </c>
      <c r="AA364" s="93">
        <f t="shared" si="61"/>
        <v>0</v>
      </c>
      <c r="AB364" s="93">
        <f t="shared" si="61"/>
        <v>9211547</v>
      </c>
      <c r="AC364" s="93">
        <f t="shared" si="61"/>
        <v>9211547</v>
      </c>
      <c r="AD364" s="93">
        <f t="shared" si="61"/>
        <v>0</v>
      </c>
      <c r="AE364" s="93">
        <f t="shared" si="61"/>
        <v>0</v>
      </c>
      <c r="AF364" s="93">
        <f t="shared" si="61"/>
        <v>0</v>
      </c>
      <c r="AG364" s="93">
        <f t="shared" si="61"/>
        <v>0</v>
      </c>
      <c r="AH364" s="93">
        <f t="shared" si="61"/>
        <v>0</v>
      </c>
      <c r="AI364" s="96">
        <f t="shared" si="61"/>
        <v>716354</v>
      </c>
      <c r="AJ364" s="96">
        <f t="shared" si="61"/>
        <v>714337.1100000001</v>
      </c>
      <c r="AK364" s="93">
        <f t="shared" si="61"/>
        <v>0</v>
      </c>
      <c r="AL364" s="90">
        <f t="shared" si="60"/>
        <v>0.99718450654285462</v>
      </c>
      <c r="AM364" s="39"/>
    </row>
    <row r="365" spans="1:39" s="60" customFormat="1" ht="15.6" x14ac:dyDescent="0.25">
      <c r="A365" s="54">
        <v>4010</v>
      </c>
      <c r="B365" s="55" t="s">
        <v>26</v>
      </c>
      <c r="C365" s="50">
        <v>1697175</v>
      </c>
      <c r="D365" s="50">
        <v>1697175</v>
      </c>
      <c r="E365" s="50"/>
      <c r="F365" s="50"/>
      <c r="G365" s="50"/>
      <c r="H365" s="50"/>
      <c r="I365" s="50"/>
      <c r="J365" s="50"/>
      <c r="K365" s="50"/>
      <c r="L365" s="50"/>
      <c r="M365" s="59"/>
      <c r="O365" s="61"/>
      <c r="P365" s="61"/>
      <c r="Q365" s="61"/>
      <c r="R365" s="61"/>
      <c r="S365" s="61"/>
      <c r="T365" s="50">
        <v>8453698</v>
      </c>
      <c r="U365" s="50">
        <v>8453698</v>
      </c>
      <c r="V365" s="50"/>
      <c r="W365" s="50"/>
      <c r="X365" s="59"/>
      <c r="Y365" s="61"/>
      <c r="Z365" s="61"/>
      <c r="AA365" s="61"/>
      <c r="AB365" s="50">
        <v>6950012</v>
      </c>
      <c r="AC365" s="50">
        <v>6950012</v>
      </c>
      <c r="AD365" s="50"/>
      <c r="AE365" s="50"/>
      <c r="AF365" s="61"/>
      <c r="AG365" s="61"/>
      <c r="AH365" s="61"/>
      <c r="AI365" s="81">
        <v>541398</v>
      </c>
      <c r="AJ365" s="81">
        <v>539514.63</v>
      </c>
      <c r="AK365" s="50"/>
      <c r="AL365" s="85">
        <f t="shared" ref="AL365:AL373" si="62">SUM(AJ365/AI365)</f>
        <v>0.9965212837875278</v>
      </c>
      <c r="AM365" s="57"/>
    </row>
    <row r="366" spans="1:39" s="60" customFormat="1" ht="15.6" x14ac:dyDescent="0.25">
      <c r="A366" s="54">
        <v>4040</v>
      </c>
      <c r="B366" s="55" t="s">
        <v>4</v>
      </c>
      <c r="C366" s="50">
        <v>118978</v>
      </c>
      <c r="D366" s="50">
        <v>118978</v>
      </c>
      <c r="E366" s="50"/>
      <c r="F366" s="50"/>
      <c r="G366" s="50"/>
      <c r="H366" s="50"/>
      <c r="I366" s="50"/>
      <c r="J366" s="50"/>
      <c r="K366" s="50"/>
      <c r="L366" s="50"/>
      <c r="M366" s="59"/>
      <c r="O366" s="61"/>
      <c r="P366" s="61"/>
      <c r="Q366" s="61"/>
      <c r="R366" s="61"/>
      <c r="S366" s="61"/>
      <c r="T366" s="50">
        <v>718349</v>
      </c>
      <c r="U366" s="50">
        <v>718349</v>
      </c>
      <c r="V366" s="50"/>
      <c r="W366" s="50"/>
      <c r="X366" s="59"/>
      <c r="Y366" s="61"/>
      <c r="Z366" s="61"/>
      <c r="AA366" s="61"/>
      <c r="AB366" s="50">
        <v>609235</v>
      </c>
      <c r="AC366" s="50">
        <v>609235</v>
      </c>
      <c r="AD366" s="50"/>
      <c r="AE366" s="50"/>
      <c r="AF366" s="61"/>
      <c r="AG366" s="61"/>
      <c r="AH366" s="61"/>
      <c r="AI366" s="81">
        <v>35083</v>
      </c>
      <c r="AJ366" s="81">
        <v>35082.03</v>
      </c>
      <c r="AK366" s="50"/>
      <c r="AL366" s="85">
        <f t="shared" si="62"/>
        <v>0.99997235128124728</v>
      </c>
      <c r="AM366" s="57"/>
    </row>
    <row r="367" spans="1:39" s="60" customFormat="1" ht="15.6" x14ac:dyDescent="0.25">
      <c r="A367" s="54">
        <v>4110</v>
      </c>
      <c r="B367" s="148" t="s">
        <v>174</v>
      </c>
      <c r="C367" s="50">
        <v>320464</v>
      </c>
      <c r="D367" s="50">
        <v>320464</v>
      </c>
      <c r="E367" s="50"/>
      <c r="F367" s="50"/>
      <c r="G367" s="50"/>
      <c r="H367" s="50"/>
      <c r="I367" s="50"/>
      <c r="J367" s="50"/>
      <c r="K367" s="50"/>
      <c r="L367" s="50"/>
      <c r="M367" s="59"/>
      <c r="O367" s="61"/>
      <c r="P367" s="61"/>
      <c r="Q367" s="61"/>
      <c r="R367" s="61"/>
      <c r="S367" s="61"/>
      <c r="T367" s="50">
        <v>1563250</v>
      </c>
      <c r="U367" s="50">
        <v>1563250</v>
      </c>
      <c r="V367" s="50"/>
      <c r="W367" s="50"/>
      <c r="X367" s="59"/>
      <c r="Y367" s="61"/>
      <c r="Z367" s="61"/>
      <c r="AA367" s="61"/>
      <c r="AB367" s="50">
        <v>1249468</v>
      </c>
      <c r="AC367" s="50">
        <v>1249468</v>
      </c>
      <c r="AD367" s="50"/>
      <c r="AE367" s="50"/>
      <c r="AF367" s="61"/>
      <c r="AG367" s="61"/>
      <c r="AH367" s="61"/>
      <c r="AI367" s="81">
        <v>98103</v>
      </c>
      <c r="AJ367" s="81">
        <v>98058.5</v>
      </c>
      <c r="AK367" s="50"/>
      <c r="AL367" s="85">
        <f t="shared" si="62"/>
        <v>0.99954639511533794</v>
      </c>
      <c r="AM367" s="57"/>
    </row>
    <row r="368" spans="1:39" s="60" customFormat="1" ht="15.6" x14ac:dyDescent="0.25">
      <c r="A368" s="54">
        <v>4120</v>
      </c>
      <c r="B368" s="62" t="s">
        <v>8</v>
      </c>
      <c r="C368" s="50">
        <v>43942</v>
      </c>
      <c r="D368" s="50">
        <v>43942</v>
      </c>
      <c r="E368" s="50"/>
      <c r="F368" s="50"/>
      <c r="G368" s="50"/>
      <c r="H368" s="50"/>
      <c r="I368" s="50"/>
      <c r="J368" s="50"/>
      <c r="K368" s="50"/>
      <c r="L368" s="50"/>
      <c r="M368" s="59"/>
      <c r="O368" s="61"/>
      <c r="P368" s="61"/>
      <c r="Q368" s="61"/>
      <c r="R368" s="61"/>
      <c r="S368" s="61"/>
      <c r="T368" s="50">
        <v>245513</v>
      </c>
      <c r="U368" s="50">
        <v>245513</v>
      </c>
      <c r="V368" s="50"/>
      <c r="W368" s="50"/>
      <c r="X368" s="59"/>
      <c r="Y368" s="61"/>
      <c r="Z368" s="61"/>
      <c r="AA368" s="61"/>
      <c r="AB368" s="50">
        <v>174810</v>
      </c>
      <c r="AC368" s="50">
        <v>174810</v>
      </c>
      <c r="AD368" s="50"/>
      <c r="AE368" s="50"/>
      <c r="AF368" s="61"/>
      <c r="AG368" s="61"/>
      <c r="AH368" s="61"/>
      <c r="AI368" s="81">
        <v>13849</v>
      </c>
      <c r="AJ368" s="81">
        <v>13830.91</v>
      </c>
      <c r="AK368" s="50"/>
      <c r="AL368" s="85">
        <f t="shared" si="62"/>
        <v>0.99869376850314096</v>
      </c>
      <c r="AM368" s="57"/>
    </row>
    <row r="369" spans="1:42" s="60" customFormat="1" ht="15.6" x14ac:dyDescent="0.25">
      <c r="A369" s="54">
        <v>4210</v>
      </c>
      <c r="B369" s="148" t="s">
        <v>83</v>
      </c>
      <c r="C369" s="50">
        <v>73572</v>
      </c>
      <c r="D369" s="50">
        <v>73572</v>
      </c>
      <c r="E369" s="50"/>
      <c r="F369" s="50"/>
      <c r="G369" s="50"/>
      <c r="H369" s="50"/>
      <c r="I369" s="50"/>
      <c r="J369" s="50"/>
      <c r="K369" s="50"/>
      <c r="L369" s="50"/>
      <c r="M369" s="59"/>
      <c r="O369" s="61"/>
      <c r="P369" s="61"/>
      <c r="Q369" s="61"/>
      <c r="R369" s="61"/>
      <c r="S369" s="61"/>
      <c r="T369" s="50">
        <v>335808</v>
      </c>
      <c r="U369" s="50">
        <v>335808</v>
      </c>
      <c r="V369" s="50"/>
      <c r="W369" s="50"/>
      <c r="X369" s="59"/>
      <c r="Y369" s="61"/>
      <c r="Z369" s="61"/>
      <c r="AA369" s="61"/>
      <c r="AB369" s="50">
        <v>199822</v>
      </c>
      <c r="AC369" s="50">
        <v>199822</v>
      </c>
      <c r="AD369" s="50"/>
      <c r="AE369" s="50"/>
      <c r="AF369" s="61"/>
      <c r="AG369" s="61"/>
      <c r="AH369" s="61"/>
      <c r="AI369" s="81">
        <v>4200</v>
      </c>
      <c r="AJ369" s="81">
        <v>4133.05</v>
      </c>
      <c r="AK369" s="50"/>
      <c r="AL369" s="85">
        <f t="shared" si="62"/>
        <v>0.98405952380952388</v>
      </c>
      <c r="AM369" s="57"/>
    </row>
    <row r="370" spans="1:42" s="60" customFormat="1" ht="15.6" x14ac:dyDescent="0.25">
      <c r="A370" s="54">
        <v>4240</v>
      </c>
      <c r="B370" s="55" t="s">
        <v>79</v>
      </c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9"/>
      <c r="O370" s="61"/>
      <c r="P370" s="61"/>
      <c r="Q370" s="61"/>
      <c r="R370" s="61"/>
      <c r="S370" s="61"/>
      <c r="T370" s="50">
        <v>70542</v>
      </c>
      <c r="U370" s="50">
        <v>70542</v>
      </c>
      <c r="V370" s="50"/>
      <c r="W370" s="50"/>
      <c r="X370" s="59"/>
      <c r="Y370" s="61"/>
      <c r="Z370" s="61"/>
      <c r="AA370" s="61"/>
      <c r="AB370" s="50">
        <v>28200</v>
      </c>
      <c r="AC370" s="50">
        <v>28200</v>
      </c>
      <c r="AD370" s="50"/>
      <c r="AE370" s="50"/>
      <c r="AF370" s="61"/>
      <c r="AG370" s="61"/>
      <c r="AH370" s="61"/>
      <c r="AI370" s="81">
        <v>23721</v>
      </c>
      <c r="AJ370" s="81">
        <v>23717.99</v>
      </c>
      <c r="AK370" s="50"/>
      <c r="AL370" s="85">
        <f t="shared" si="62"/>
        <v>0.99987310821634845</v>
      </c>
      <c r="AM370" s="57"/>
    </row>
    <row r="371" spans="1:42" s="40" customFormat="1" ht="51" customHeight="1" x14ac:dyDescent="0.3">
      <c r="A371" s="30" t="s">
        <v>345</v>
      </c>
      <c r="B371" s="87" t="s">
        <v>346</v>
      </c>
      <c r="C371" s="88">
        <f>SUM(C372:C393)</f>
        <v>40000</v>
      </c>
      <c r="D371" s="88">
        <f>SUM(D372:D393)</f>
        <v>40000</v>
      </c>
      <c r="E371" s="88">
        <f>SUM(E372:E393)</f>
        <v>0</v>
      </c>
      <c r="F371" s="88">
        <f>SUM(F372:F393)</f>
        <v>0</v>
      </c>
      <c r="G371" s="88">
        <f>SUM(G372:G393)</f>
        <v>0</v>
      </c>
      <c r="H371" s="88"/>
      <c r="I371" s="88"/>
      <c r="J371" s="88"/>
      <c r="K371" s="88"/>
      <c r="L371" s="88"/>
      <c r="M371" s="88">
        <f>SUM(M372:M393)</f>
        <v>0</v>
      </c>
      <c r="N371" s="88">
        <f>SUM(N372:N393)</f>
        <v>0</v>
      </c>
      <c r="O371" s="88">
        <f>SUM(O372:O393)</f>
        <v>0</v>
      </c>
      <c r="P371" s="88"/>
      <c r="Q371" s="88"/>
      <c r="R371" s="88">
        <f t="shared" ref="R371:AH371" si="63">SUM(R372:R393)</f>
        <v>0</v>
      </c>
      <c r="S371" s="88">
        <f t="shared" si="63"/>
        <v>0</v>
      </c>
      <c r="T371" s="88">
        <f t="shared" si="63"/>
        <v>208340</v>
      </c>
      <c r="U371" s="88">
        <f t="shared" si="63"/>
        <v>207740</v>
      </c>
      <c r="V371" s="88">
        <f t="shared" si="63"/>
        <v>600</v>
      </c>
      <c r="W371" s="88">
        <f t="shared" si="63"/>
        <v>0</v>
      </c>
      <c r="X371" s="94">
        <f t="shared" si="63"/>
        <v>0</v>
      </c>
      <c r="Y371" s="95">
        <f t="shared" si="63"/>
        <v>0</v>
      </c>
      <c r="Z371" s="88">
        <f t="shared" si="63"/>
        <v>0</v>
      </c>
      <c r="AA371" s="88">
        <f t="shared" si="63"/>
        <v>0</v>
      </c>
      <c r="AB371" s="88">
        <f t="shared" si="63"/>
        <v>431400</v>
      </c>
      <c r="AC371" s="88">
        <f t="shared" si="63"/>
        <v>431400</v>
      </c>
      <c r="AD371" s="88">
        <f t="shared" si="63"/>
        <v>0</v>
      </c>
      <c r="AE371" s="88">
        <f t="shared" si="63"/>
        <v>0</v>
      </c>
      <c r="AF371" s="88">
        <f t="shared" si="63"/>
        <v>0</v>
      </c>
      <c r="AG371" s="88">
        <f t="shared" si="63"/>
        <v>0</v>
      </c>
      <c r="AH371" s="88">
        <f t="shared" si="63"/>
        <v>15000</v>
      </c>
      <c r="AI371" s="89">
        <f>SUM(AI372:AI373)</f>
        <v>11479</v>
      </c>
      <c r="AJ371" s="89">
        <f>SUM(AJ372:AJ373)</f>
        <v>10665.49</v>
      </c>
      <c r="AK371" s="88">
        <f>SUM(AK372:AK393)</f>
        <v>0</v>
      </c>
      <c r="AL371" s="90">
        <f t="shared" si="62"/>
        <v>0.92913058628800416</v>
      </c>
      <c r="AM371" s="31"/>
    </row>
    <row r="372" spans="1:42" s="60" customFormat="1" ht="16.5" customHeight="1" x14ac:dyDescent="0.25">
      <c r="A372" s="54" t="s">
        <v>119</v>
      </c>
      <c r="B372" s="55" t="s">
        <v>83</v>
      </c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9"/>
      <c r="O372" s="61"/>
      <c r="P372" s="61"/>
      <c r="Q372" s="61"/>
      <c r="R372" s="61"/>
      <c r="S372" s="61"/>
      <c r="T372" s="50">
        <v>10000</v>
      </c>
      <c r="U372" s="50">
        <v>10000</v>
      </c>
      <c r="V372" s="50"/>
      <c r="W372" s="50"/>
      <c r="X372" s="59"/>
      <c r="Y372" s="61"/>
      <c r="Z372" s="61"/>
      <c r="AA372" s="61"/>
      <c r="AB372" s="50">
        <v>8122</v>
      </c>
      <c r="AC372" s="50">
        <v>8122</v>
      </c>
      <c r="AD372" s="50"/>
      <c r="AE372" s="50"/>
      <c r="AF372" s="61"/>
      <c r="AG372" s="61"/>
      <c r="AH372" s="61"/>
      <c r="AI372" s="81">
        <v>114</v>
      </c>
      <c r="AJ372" s="81">
        <v>105.6</v>
      </c>
      <c r="AK372" s="50"/>
      <c r="AL372" s="85">
        <f t="shared" si="62"/>
        <v>0.9263157894736842</v>
      </c>
      <c r="AM372" s="57"/>
      <c r="AO372" s="151"/>
    </row>
    <row r="373" spans="1:42" s="60" customFormat="1" ht="16.5" customHeight="1" x14ac:dyDescent="0.25">
      <c r="A373" s="54" t="s">
        <v>133</v>
      </c>
      <c r="B373" s="148" t="s">
        <v>24</v>
      </c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9"/>
      <c r="O373" s="61"/>
      <c r="P373" s="61"/>
      <c r="Q373" s="61"/>
      <c r="R373" s="61"/>
      <c r="S373" s="61"/>
      <c r="T373" s="50"/>
      <c r="U373" s="50"/>
      <c r="V373" s="50"/>
      <c r="W373" s="50"/>
      <c r="X373" s="59"/>
      <c r="Y373" s="61"/>
      <c r="Z373" s="61"/>
      <c r="AA373" s="61"/>
      <c r="AB373" s="50"/>
      <c r="AC373" s="50"/>
      <c r="AD373" s="50"/>
      <c r="AE373" s="50"/>
      <c r="AF373" s="61"/>
      <c r="AG373" s="61"/>
      <c r="AH373" s="61"/>
      <c r="AI373" s="81">
        <v>11365</v>
      </c>
      <c r="AJ373" s="81">
        <v>10559.89</v>
      </c>
      <c r="AK373" s="50"/>
      <c r="AL373" s="85">
        <f t="shared" si="62"/>
        <v>0.92915882094148694</v>
      </c>
      <c r="AM373" s="57"/>
      <c r="AP373" s="151"/>
    </row>
    <row r="374" spans="1:42" s="40" customFormat="1" ht="24" customHeight="1" x14ac:dyDescent="0.3">
      <c r="A374" s="30" t="s">
        <v>69</v>
      </c>
      <c r="B374" s="87" t="s">
        <v>10</v>
      </c>
      <c r="C374" s="88">
        <f>SUM(C375:C395)</f>
        <v>20000</v>
      </c>
      <c r="D374" s="88">
        <f>SUM(D375:D395)</f>
        <v>20000</v>
      </c>
      <c r="E374" s="88">
        <f>SUM(E375:E395)</f>
        <v>0</v>
      </c>
      <c r="F374" s="88">
        <f>SUM(F375:F395)</f>
        <v>0</v>
      </c>
      <c r="G374" s="88">
        <f>SUM(G375:G395)</f>
        <v>0</v>
      </c>
      <c r="H374" s="88"/>
      <c r="I374" s="88"/>
      <c r="J374" s="88"/>
      <c r="K374" s="88"/>
      <c r="L374" s="88"/>
      <c r="M374" s="88">
        <f>SUM(M375:M395)</f>
        <v>0</v>
      </c>
      <c r="N374" s="88">
        <f>SUM(N375:N395)</f>
        <v>0</v>
      </c>
      <c r="O374" s="88">
        <f>SUM(O375:O395)</f>
        <v>0</v>
      </c>
      <c r="P374" s="88"/>
      <c r="Q374" s="88"/>
      <c r="R374" s="88">
        <f t="shared" ref="R374:AH374" si="64">SUM(R375:R395)</f>
        <v>0</v>
      </c>
      <c r="S374" s="88">
        <f t="shared" si="64"/>
        <v>0</v>
      </c>
      <c r="T374" s="88">
        <f t="shared" si="64"/>
        <v>99170</v>
      </c>
      <c r="U374" s="88">
        <f t="shared" si="64"/>
        <v>98870</v>
      </c>
      <c r="V374" s="88">
        <f t="shared" si="64"/>
        <v>300</v>
      </c>
      <c r="W374" s="88">
        <f t="shared" si="64"/>
        <v>0</v>
      </c>
      <c r="X374" s="94">
        <f t="shared" si="64"/>
        <v>0</v>
      </c>
      <c r="Y374" s="95">
        <f t="shared" si="64"/>
        <v>0</v>
      </c>
      <c r="Z374" s="88">
        <f t="shared" si="64"/>
        <v>0</v>
      </c>
      <c r="AA374" s="88">
        <f t="shared" si="64"/>
        <v>0</v>
      </c>
      <c r="AB374" s="88">
        <f t="shared" si="64"/>
        <v>211639</v>
      </c>
      <c r="AC374" s="88">
        <f t="shared" si="64"/>
        <v>211639</v>
      </c>
      <c r="AD374" s="88">
        <f t="shared" si="64"/>
        <v>0</v>
      </c>
      <c r="AE374" s="88">
        <f t="shared" si="64"/>
        <v>0</v>
      </c>
      <c r="AF374" s="88">
        <f t="shared" si="64"/>
        <v>0</v>
      </c>
      <c r="AG374" s="88">
        <f t="shared" si="64"/>
        <v>0</v>
      </c>
      <c r="AH374" s="88">
        <f t="shared" si="64"/>
        <v>7500</v>
      </c>
      <c r="AI374" s="89">
        <f>SUM(AI375:AI397)</f>
        <v>1422196.65</v>
      </c>
      <c r="AJ374" s="89">
        <f>SUM(AJ375:AJ397)</f>
        <v>843547.96000000008</v>
      </c>
      <c r="AK374" s="88">
        <f>SUM(AK375:AK395)</f>
        <v>0</v>
      </c>
      <c r="AL374" s="90">
        <f>SUM(AJ374/AI374)</f>
        <v>0.59313032413625788</v>
      </c>
      <c r="AM374" s="31"/>
    </row>
    <row r="375" spans="1:42" s="60" customFormat="1" ht="16.5" customHeight="1" x14ac:dyDescent="0.25">
      <c r="A375" s="54">
        <v>3020</v>
      </c>
      <c r="B375" s="55" t="s">
        <v>306</v>
      </c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9"/>
      <c r="O375" s="61"/>
      <c r="P375" s="61"/>
      <c r="Q375" s="61"/>
      <c r="R375" s="61"/>
      <c r="S375" s="61"/>
      <c r="T375" s="50">
        <v>10000</v>
      </c>
      <c r="U375" s="50">
        <v>10000</v>
      </c>
      <c r="V375" s="50"/>
      <c r="W375" s="50"/>
      <c r="X375" s="59"/>
      <c r="Y375" s="61"/>
      <c r="Z375" s="61"/>
      <c r="AA375" s="61"/>
      <c r="AB375" s="50">
        <v>8122</v>
      </c>
      <c r="AC375" s="50">
        <v>8122</v>
      </c>
      <c r="AD375" s="50"/>
      <c r="AE375" s="50"/>
      <c r="AF375" s="61"/>
      <c r="AG375" s="61"/>
      <c r="AH375" s="61"/>
      <c r="AI375" s="81">
        <v>201828</v>
      </c>
      <c r="AJ375" s="81">
        <v>199740.33</v>
      </c>
      <c r="AK375" s="50"/>
      <c r="AL375" s="85">
        <f t="shared" ref="AL375:AL397" si="65">SUM(AJ375/AI375)</f>
        <v>0.98965619240145064</v>
      </c>
      <c r="AM375" s="57"/>
      <c r="AO375" s="151"/>
    </row>
    <row r="376" spans="1:42" s="60" customFormat="1" ht="16.5" customHeight="1" x14ac:dyDescent="0.25">
      <c r="A376" s="54" t="s">
        <v>253</v>
      </c>
      <c r="B376" s="148" t="s">
        <v>76</v>
      </c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9"/>
      <c r="O376" s="61"/>
      <c r="P376" s="61"/>
      <c r="Q376" s="61"/>
      <c r="R376" s="61"/>
      <c r="S376" s="61"/>
      <c r="T376" s="50"/>
      <c r="U376" s="50"/>
      <c r="V376" s="50"/>
      <c r="W376" s="50"/>
      <c r="X376" s="59"/>
      <c r="Y376" s="61"/>
      <c r="Z376" s="61"/>
      <c r="AA376" s="61"/>
      <c r="AB376" s="50"/>
      <c r="AC376" s="50"/>
      <c r="AD376" s="50"/>
      <c r="AE376" s="50"/>
      <c r="AF376" s="61"/>
      <c r="AG376" s="61"/>
      <c r="AH376" s="61"/>
      <c r="AI376" s="81">
        <v>27049</v>
      </c>
      <c r="AJ376" s="81">
        <v>6648.12</v>
      </c>
      <c r="AK376" s="50"/>
      <c r="AL376" s="85">
        <f t="shared" si="65"/>
        <v>0.24578062035565085</v>
      </c>
      <c r="AM376" s="57"/>
      <c r="AP376" s="151"/>
    </row>
    <row r="377" spans="1:42" s="60" customFormat="1" ht="18.75" customHeight="1" x14ac:dyDescent="0.25">
      <c r="A377" s="54" t="s">
        <v>142</v>
      </c>
      <c r="B377" s="55" t="s">
        <v>26</v>
      </c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9"/>
      <c r="O377" s="61"/>
      <c r="P377" s="61"/>
      <c r="Q377" s="61"/>
      <c r="R377" s="61"/>
      <c r="S377" s="61"/>
      <c r="T377" s="50"/>
      <c r="U377" s="50"/>
      <c r="V377" s="50"/>
      <c r="W377" s="50"/>
      <c r="X377" s="59"/>
      <c r="Y377" s="61"/>
      <c r="Z377" s="61"/>
      <c r="AA377" s="61"/>
      <c r="AB377" s="50">
        <v>18432</v>
      </c>
      <c r="AC377" s="50">
        <v>18432</v>
      </c>
      <c r="AD377" s="50"/>
      <c r="AE377" s="50"/>
      <c r="AF377" s="61"/>
      <c r="AG377" s="61"/>
      <c r="AH377" s="61"/>
      <c r="AI377" s="81">
        <v>285373</v>
      </c>
      <c r="AJ377" s="81">
        <v>89300</v>
      </c>
      <c r="AK377" s="50"/>
      <c r="AL377" s="85">
        <f t="shared" si="65"/>
        <v>0.31292378746412591</v>
      </c>
      <c r="AM377" s="57"/>
    </row>
    <row r="378" spans="1:42" s="60" customFormat="1" ht="22.5" customHeight="1" x14ac:dyDescent="0.25">
      <c r="A378" s="54" t="s">
        <v>130</v>
      </c>
      <c r="B378" s="55" t="s">
        <v>174</v>
      </c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9"/>
      <c r="O378" s="61"/>
      <c r="P378" s="61"/>
      <c r="Q378" s="61"/>
      <c r="R378" s="61"/>
      <c r="S378" s="61"/>
      <c r="T378" s="50"/>
      <c r="U378" s="50"/>
      <c r="V378" s="50"/>
      <c r="W378" s="50"/>
      <c r="X378" s="59"/>
      <c r="Y378" s="61"/>
      <c r="Z378" s="61"/>
      <c r="AA378" s="61"/>
      <c r="AB378" s="50">
        <v>27672</v>
      </c>
      <c r="AC378" s="50">
        <v>27672</v>
      </c>
      <c r="AD378" s="50"/>
      <c r="AE378" s="50"/>
      <c r="AF378" s="61"/>
      <c r="AG378" s="61"/>
      <c r="AH378" s="61"/>
      <c r="AI378" s="81">
        <v>18415</v>
      </c>
      <c r="AJ378" s="81">
        <v>18192.21</v>
      </c>
      <c r="AK378" s="50"/>
      <c r="AL378" s="85">
        <f t="shared" si="65"/>
        <v>0.98790171056204179</v>
      </c>
      <c r="AM378" s="57"/>
    </row>
    <row r="379" spans="1:42" s="60" customFormat="1" ht="22.5" customHeight="1" x14ac:dyDescent="0.25">
      <c r="A379" s="54" t="s">
        <v>245</v>
      </c>
      <c r="B379" s="55" t="s">
        <v>174</v>
      </c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9"/>
      <c r="O379" s="61"/>
      <c r="P379" s="61"/>
      <c r="Q379" s="61"/>
      <c r="R379" s="61"/>
      <c r="S379" s="61"/>
      <c r="T379" s="50"/>
      <c r="U379" s="50"/>
      <c r="V379" s="50"/>
      <c r="W379" s="50"/>
      <c r="X379" s="59"/>
      <c r="Y379" s="61"/>
      <c r="Z379" s="61"/>
      <c r="AA379" s="61"/>
      <c r="AB379" s="50"/>
      <c r="AC379" s="50"/>
      <c r="AD379" s="50"/>
      <c r="AE379" s="50"/>
      <c r="AF379" s="61"/>
      <c r="AG379" s="61"/>
      <c r="AH379" s="61"/>
      <c r="AI379" s="81">
        <v>5700</v>
      </c>
      <c r="AJ379" s="81">
        <v>3962.53</v>
      </c>
      <c r="AK379" s="50"/>
      <c r="AL379" s="85">
        <f t="shared" si="65"/>
        <v>0.69518070175438595</v>
      </c>
      <c r="AM379" s="57"/>
      <c r="AP379" s="151"/>
    </row>
    <row r="380" spans="1:42" s="60" customFormat="1" ht="20.25" customHeight="1" x14ac:dyDescent="0.25">
      <c r="A380" s="54" t="s">
        <v>143</v>
      </c>
      <c r="B380" s="55" t="s">
        <v>8</v>
      </c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9"/>
      <c r="O380" s="61"/>
      <c r="P380" s="61"/>
      <c r="Q380" s="61"/>
      <c r="R380" s="61"/>
      <c r="S380" s="61"/>
      <c r="T380" s="50"/>
      <c r="U380" s="50"/>
      <c r="V380" s="50"/>
      <c r="W380" s="50"/>
      <c r="X380" s="59"/>
      <c r="Y380" s="61"/>
      <c r="Z380" s="61"/>
      <c r="AA380" s="61"/>
      <c r="AB380" s="50">
        <v>3883</v>
      </c>
      <c r="AC380" s="50">
        <v>3883</v>
      </c>
      <c r="AD380" s="50"/>
      <c r="AE380" s="50"/>
      <c r="AF380" s="61"/>
      <c r="AG380" s="61"/>
      <c r="AH380" s="61"/>
      <c r="AI380" s="81">
        <v>2073</v>
      </c>
      <c r="AJ380" s="81">
        <v>1820.04</v>
      </c>
      <c r="AK380" s="50"/>
      <c r="AL380" s="85">
        <f t="shared" si="65"/>
        <v>0.87797395079594787</v>
      </c>
      <c r="AM380" s="57"/>
    </row>
    <row r="381" spans="1:42" s="60" customFormat="1" ht="20.25" customHeight="1" x14ac:dyDescent="0.25">
      <c r="A381" s="54" t="s">
        <v>246</v>
      </c>
      <c r="B381" s="55" t="s">
        <v>8</v>
      </c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9"/>
      <c r="O381" s="61"/>
      <c r="P381" s="61"/>
      <c r="Q381" s="61"/>
      <c r="R381" s="61"/>
      <c r="S381" s="61"/>
      <c r="T381" s="50"/>
      <c r="U381" s="50"/>
      <c r="V381" s="50"/>
      <c r="W381" s="50"/>
      <c r="X381" s="59"/>
      <c r="Y381" s="61"/>
      <c r="Z381" s="61"/>
      <c r="AA381" s="61"/>
      <c r="AB381" s="50"/>
      <c r="AC381" s="50"/>
      <c r="AD381" s="50"/>
      <c r="AE381" s="50"/>
      <c r="AF381" s="61"/>
      <c r="AG381" s="61"/>
      <c r="AH381" s="61"/>
      <c r="AI381" s="81">
        <v>850</v>
      </c>
      <c r="AJ381" s="81">
        <v>564.77</v>
      </c>
      <c r="AK381" s="50"/>
      <c r="AL381" s="85">
        <f t="shared" si="65"/>
        <v>0.66443529411764701</v>
      </c>
      <c r="AM381" s="57"/>
      <c r="AP381" s="151"/>
    </row>
    <row r="382" spans="1:42" s="60" customFormat="1" ht="18.75" customHeight="1" x14ac:dyDescent="0.25">
      <c r="A382" s="54" t="s">
        <v>160</v>
      </c>
      <c r="B382" s="55" t="s">
        <v>161</v>
      </c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9"/>
      <c r="O382" s="61"/>
      <c r="P382" s="61"/>
      <c r="Q382" s="61"/>
      <c r="R382" s="61"/>
      <c r="S382" s="61"/>
      <c r="T382" s="50">
        <v>10300</v>
      </c>
      <c r="U382" s="50">
        <v>10000</v>
      </c>
      <c r="V382" s="50">
        <v>300</v>
      </c>
      <c r="W382" s="50"/>
      <c r="X382" s="59"/>
      <c r="Y382" s="61"/>
      <c r="Z382" s="61"/>
      <c r="AA382" s="61"/>
      <c r="AB382" s="50">
        <v>11400</v>
      </c>
      <c r="AC382" s="50">
        <v>11400</v>
      </c>
      <c r="AD382" s="50"/>
      <c r="AE382" s="50"/>
      <c r="AF382" s="61"/>
      <c r="AG382" s="61"/>
      <c r="AH382" s="61"/>
      <c r="AI382" s="81">
        <v>294990</v>
      </c>
      <c r="AJ382" s="81">
        <v>275750</v>
      </c>
      <c r="AK382" s="50"/>
      <c r="AL382" s="85">
        <f t="shared" si="65"/>
        <v>0.93477745008305368</v>
      </c>
      <c r="AM382" s="57"/>
    </row>
    <row r="383" spans="1:42" s="60" customFormat="1" ht="18.75" customHeight="1" x14ac:dyDescent="0.25">
      <c r="A383" s="54" t="s">
        <v>254</v>
      </c>
      <c r="B383" s="148" t="s">
        <v>161</v>
      </c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9"/>
      <c r="O383" s="61"/>
      <c r="P383" s="61"/>
      <c r="Q383" s="61"/>
      <c r="R383" s="61"/>
      <c r="S383" s="61"/>
      <c r="T383" s="50"/>
      <c r="U383" s="50"/>
      <c r="V383" s="50"/>
      <c r="W383" s="50"/>
      <c r="X383" s="59"/>
      <c r="Y383" s="61"/>
      <c r="Z383" s="61"/>
      <c r="AA383" s="61"/>
      <c r="AB383" s="50"/>
      <c r="AC383" s="50"/>
      <c r="AD383" s="50"/>
      <c r="AE383" s="50"/>
      <c r="AF383" s="61"/>
      <c r="AG383" s="61"/>
      <c r="AH383" s="61"/>
      <c r="AI383" s="81">
        <v>36220</v>
      </c>
      <c r="AJ383" s="81">
        <v>23050.89</v>
      </c>
      <c r="AK383" s="50"/>
      <c r="AL383" s="85">
        <f t="shared" si="65"/>
        <v>0.63641330756488124</v>
      </c>
      <c r="AM383" s="57"/>
    </row>
    <row r="384" spans="1:42" s="60" customFormat="1" ht="18.75" customHeight="1" x14ac:dyDescent="0.25">
      <c r="A384" s="54" t="s">
        <v>274</v>
      </c>
      <c r="B384" s="148" t="s">
        <v>275</v>
      </c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9"/>
      <c r="O384" s="61"/>
      <c r="P384" s="61"/>
      <c r="Q384" s="61"/>
      <c r="R384" s="61"/>
      <c r="S384" s="61"/>
      <c r="T384" s="50"/>
      <c r="U384" s="50"/>
      <c r="V384" s="50"/>
      <c r="W384" s="50"/>
      <c r="X384" s="59"/>
      <c r="Y384" s="61"/>
      <c r="Z384" s="61"/>
      <c r="AA384" s="61"/>
      <c r="AB384" s="50"/>
      <c r="AC384" s="50"/>
      <c r="AD384" s="50"/>
      <c r="AE384" s="50"/>
      <c r="AF384" s="61"/>
      <c r="AG384" s="61"/>
      <c r="AH384" s="61"/>
      <c r="AI384" s="81">
        <v>5000</v>
      </c>
      <c r="AJ384" s="81">
        <v>500</v>
      </c>
      <c r="AK384" s="50"/>
      <c r="AL384" s="85">
        <f t="shared" si="65"/>
        <v>0.1</v>
      </c>
      <c r="AM384" s="57"/>
    </row>
    <row r="385" spans="1:42" s="60" customFormat="1" ht="18" customHeight="1" x14ac:dyDescent="0.25">
      <c r="A385" s="54">
        <v>4210</v>
      </c>
      <c r="B385" s="55" t="s">
        <v>78</v>
      </c>
      <c r="C385" s="50">
        <v>20000</v>
      </c>
      <c r="D385" s="50">
        <v>20000</v>
      </c>
      <c r="E385" s="50"/>
      <c r="F385" s="50"/>
      <c r="G385" s="50"/>
      <c r="H385" s="50"/>
      <c r="I385" s="50"/>
      <c r="J385" s="50"/>
      <c r="K385" s="50"/>
      <c r="L385" s="50"/>
      <c r="M385" s="59"/>
      <c r="O385" s="61"/>
      <c r="P385" s="61"/>
      <c r="Q385" s="61"/>
      <c r="R385" s="61"/>
      <c r="S385" s="61"/>
      <c r="T385" s="50">
        <v>38741</v>
      </c>
      <c r="U385" s="50">
        <v>38741</v>
      </c>
      <c r="V385" s="50"/>
      <c r="W385" s="50"/>
      <c r="X385" s="59"/>
      <c r="Y385" s="61"/>
      <c r="Z385" s="61"/>
      <c r="AA385" s="61"/>
      <c r="AB385" s="50">
        <v>87500</v>
      </c>
      <c r="AC385" s="50">
        <v>87500</v>
      </c>
      <c r="AD385" s="50"/>
      <c r="AE385" s="50"/>
      <c r="AF385" s="61"/>
      <c r="AG385" s="61"/>
      <c r="AH385" s="61">
        <v>7500</v>
      </c>
      <c r="AI385" s="81">
        <v>155139</v>
      </c>
      <c r="AJ385" s="81">
        <v>47826.44</v>
      </c>
      <c r="AK385" s="50"/>
      <c r="AL385" s="85">
        <f t="shared" si="65"/>
        <v>0.30828121877799908</v>
      </c>
      <c r="AM385" s="57"/>
    </row>
    <row r="386" spans="1:42" s="60" customFormat="1" ht="15.75" customHeight="1" x14ac:dyDescent="0.25">
      <c r="A386" s="54" t="s">
        <v>216</v>
      </c>
      <c r="B386" s="55" t="s">
        <v>78</v>
      </c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9"/>
      <c r="O386" s="61"/>
      <c r="P386" s="61"/>
      <c r="Q386" s="61"/>
      <c r="R386" s="61"/>
      <c r="S386" s="61"/>
      <c r="T386" s="50"/>
      <c r="U386" s="50"/>
      <c r="V386" s="50"/>
      <c r="W386" s="50"/>
      <c r="X386" s="59"/>
      <c r="Y386" s="61"/>
      <c r="Z386" s="61"/>
      <c r="AA386" s="61"/>
      <c r="AB386" s="50"/>
      <c r="AC386" s="50"/>
      <c r="AD386" s="50"/>
      <c r="AE386" s="50"/>
      <c r="AF386" s="61"/>
      <c r="AG386" s="61"/>
      <c r="AH386" s="61"/>
      <c r="AI386" s="81">
        <v>7608</v>
      </c>
      <c r="AJ386" s="81">
        <v>5344.83</v>
      </c>
      <c r="AK386" s="50"/>
      <c r="AL386" s="85">
        <f t="shared" si="65"/>
        <v>0.70252760252365931</v>
      </c>
      <c r="AM386" s="57"/>
      <c r="AP386" s="151"/>
    </row>
    <row r="387" spans="1:42" s="60" customFormat="1" ht="15.75" customHeight="1" x14ac:dyDescent="0.25">
      <c r="A387" s="54" t="s">
        <v>192</v>
      </c>
      <c r="B387" s="148" t="s">
        <v>193</v>
      </c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9"/>
      <c r="O387" s="61"/>
      <c r="P387" s="61"/>
      <c r="Q387" s="61"/>
      <c r="R387" s="61"/>
      <c r="S387" s="61"/>
      <c r="T387" s="50"/>
      <c r="U387" s="50"/>
      <c r="V387" s="50"/>
      <c r="W387" s="50"/>
      <c r="X387" s="59"/>
      <c r="Y387" s="61"/>
      <c r="Z387" s="61"/>
      <c r="AA387" s="61"/>
      <c r="AB387" s="50"/>
      <c r="AC387" s="50"/>
      <c r="AD387" s="50"/>
      <c r="AE387" s="50"/>
      <c r="AF387" s="61"/>
      <c r="AG387" s="61"/>
      <c r="AH387" s="61"/>
      <c r="AI387" s="81">
        <v>2000</v>
      </c>
      <c r="AJ387" s="81">
        <v>200.67</v>
      </c>
      <c r="AK387" s="50"/>
      <c r="AL387" s="85">
        <f t="shared" si="65"/>
        <v>0.10033499999999999</v>
      </c>
      <c r="AM387" s="57"/>
      <c r="AP387" s="151"/>
    </row>
    <row r="388" spans="1:42" s="60" customFormat="1" ht="15.75" customHeight="1" x14ac:dyDescent="0.25">
      <c r="A388" s="54" t="s">
        <v>354</v>
      </c>
      <c r="B388" s="55" t="s">
        <v>79</v>
      </c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9"/>
      <c r="O388" s="61"/>
      <c r="P388" s="61"/>
      <c r="Q388" s="61"/>
      <c r="R388" s="61"/>
      <c r="S388" s="61"/>
      <c r="T388" s="50"/>
      <c r="U388" s="50"/>
      <c r="V388" s="50"/>
      <c r="W388" s="50"/>
      <c r="X388" s="59"/>
      <c r="Y388" s="61"/>
      <c r="Z388" s="61"/>
      <c r="AA388" s="61"/>
      <c r="AB388" s="50"/>
      <c r="AC388" s="50"/>
      <c r="AD388" s="50"/>
      <c r="AE388" s="50"/>
      <c r="AF388" s="61"/>
      <c r="AG388" s="61"/>
      <c r="AH388" s="61"/>
      <c r="AI388" s="81">
        <v>99949</v>
      </c>
      <c r="AJ388" s="81">
        <v>99949</v>
      </c>
      <c r="AK388" s="50"/>
      <c r="AL388" s="85">
        <f t="shared" si="65"/>
        <v>1</v>
      </c>
      <c r="AM388" s="57"/>
      <c r="AP388" s="151"/>
    </row>
    <row r="389" spans="1:42" s="60" customFormat="1" ht="15.75" customHeight="1" x14ac:dyDescent="0.25">
      <c r="A389" s="54" t="s">
        <v>355</v>
      </c>
      <c r="B389" s="55" t="s">
        <v>79</v>
      </c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9"/>
      <c r="O389" s="61"/>
      <c r="P389" s="61"/>
      <c r="Q389" s="61"/>
      <c r="R389" s="61"/>
      <c r="S389" s="61"/>
      <c r="T389" s="50"/>
      <c r="U389" s="50"/>
      <c r="V389" s="50"/>
      <c r="W389" s="50"/>
      <c r="X389" s="59"/>
      <c r="Y389" s="61"/>
      <c r="Z389" s="61"/>
      <c r="AA389" s="61"/>
      <c r="AB389" s="50"/>
      <c r="AC389" s="50"/>
      <c r="AD389" s="50"/>
      <c r="AE389" s="50"/>
      <c r="AF389" s="61"/>
      <c r="AG389" s="61"/>
      <c r="AH389" s="61"/>
      <c r="AI389" s="81">
        <v>1</v>
      </c>
      <c r="AJ389" s="81">
        <v>1</v>
      </c>
      <c r="AK389" s="50"/>
      <c r="AL389" s="85">
        <f t="shared" si="65"/>
        <v>1</v>
      </c>
      <c r="AM389" s="57"/>
      <c r="AP389" s="151"/>
    </row>
    <row r="390" spans="1:42" s="60" customFormat="1" ht="20.25" customHeight="1" x14ac:dyDescent="0.25">
      <c r="A390" s="54">
        <v>4300</v>
      </c>
      <c r="B390" s="55" t="s">
        <v>80</v>
      </c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9"/>
      <c r="O390" s="61"/>
      <c r="P390" s="61"/>
      <c r="Q390" s="61"/>
      <c r="R390" s="61"/>
      <c r="S390" s="61"/>
      <c r="T390" s="50">
        <v>40129</v>
      </c>
      <c r="U390" s="50">
        <v>40129</v>
      </c>
      <c r="V390" s="50"/>
      <c r="W390" s="50"/>
      <c r="X390" s="59"/>
      <c r="Y390" s="61"/>
      <c r="Z390" s="61"/>
      <c r="AA390" s="61"/>
      <c r="AB390" s="50">
        <v>54630</v>
      </c>
      <c r="AC390" s="50">
        <v>54630</v>
      </c>
      <c r="AD390" s="50"/>
      <c r="AE390" s="50"/>
      <c r="AF390" s="61"/>
      <c r="AG390" s="61"/>
      <c r="AH390" s="61"/>
      <c r="AI390" s="81">
        <v>88369</v>
      </c>
      <c r="AJ390" s="81">
        <v>52925.13</v>
      </c>
      <c r="AK390" s="50"/>
      <c r="AL390" s="85">
        <f t="shared" si="65"/>
        <v>0.59891059081804698</v>
      </c>
      <c r="AM390" s="57"/>
    </row>
    <row r="391" spans="1:42" s="60" customFormat="1" ht="20.25" customHeight="1" x14ac:dyDescent="0.25">
      <c r="A391" s="54" t="s">
        <v>217</v>
      </c>
      <c r="B391" s="55" t="s">
        <v>80</v>
      </c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9"/>
      <c r="O391" s="61"/>
      <c r="P391" s="61"/>
      <c r="Q391" s="61"/>
      <c r="R391" s="61"/>
      <c r="S391" s="61"/>
      <c r="T391" s="50"/>
      <c r="U391" s="50"/>
      <c r="V391" s="50"/>
      <c r="W391" s="50"/>
      <c r="X391" s="59"/>
      <c r="Y391" s="61"/>
      <c r="Z391" s="61"/>
      <c r="AA391" s="61"/>
      <c r="AB391" s="50"/>
      <c r="AC391" s="50"/>
      <c r="AD391" s="50"/>
      <c r="AE391" s="50"/>
      <c r="AF391" s="61"/>
      <c r="AG391" s="61"/>
      <c r="AH391" s="61"/>
      <c r="AI391" s="81">
        <v>167042.65</v>
      </c>
      <c r="AJ391" s="81">
        <v>1850</v>
      </c>
      <c r="AK391" s="50"/>
      <c r="AL391" s="85">
        <f t="shared" si="65"/>
        <v>1.1075015871695043E-2</v>
      </c>
      <c r="AM391" s="57"/>
      <c r="AP391" s="151"/>
    </row>
    <row r="392" spans="1:42" s="60" customFormat="1" ht="20.25" customHeight="1" x14ac:dyDescent="0.25">
      <c r="A392" s="54" t="s">
        <v>357</v>
      </c>
      <c r="B392" s="55" t="s">
        <v>277</v>
      </c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9"/>
      <c r="O392" s="61"/>
      <c r="P392" s="61"/>
      <c r="Q392" s="61"/>
      <c r="R392" s="61"/>
      <c r="S392" s="61"/>
      <c r="T392" s="50"/>
      <c r="U392" s="50"/>
      <c r="V392" s="50"/>
      <c r="W392" s="50"/>
      <c r="X392" s="59"/>
      <c r="Y392" s="61"/>
      <c r="Z392" s="61"/>
      <c r="AA392" s="61"/>
      <c r="AB392" s="50"/>
      <c r="AC392" s="50"/>
      <c r="AD392" s="50"/>
      <c r="AE392" s="50"/>
      <c r="AF392" s="61"/>
      <c r="AG392" s="61"/>
      <c r="AH392" s="61"/>
      <c r="AI392" s="81">
        <v>200</v>
      </c>
      <c r="AJ392" s="81">
        <v>0</v>
      </c>
      <c r="AK392" s="50"/>
      <c r="AL392" s="85">
        <f t="shared" si="65"/>
        <v>0</v>
      </c>
      <c r="AM392" s="57"/>
      <c r="AP392" s="151"/>
    </row>
    <row r="393" spans="1:42" s="60" customFormat="1" ht="20.25" customHeight="1" x14ac:dyDescent="0.25">
      <c r="A393" s="54" t="s">
        <v>180</v>
      </c>
      <c r="B393" s="55" t="s">
        <v>270</v>
      </c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9"/>
      <c r="O393" s="61"/>
      <c r="P393" s="61"/>
      <c r="Q393" s="61"/>
      <c r="R393" s="61"/>
      <c r="S393" s="61"/>
      <c r="T393" s="50"/>
      <c r="U393" s="50"/>
      <c r="V393" s="50"/>
      <c r="W393" s="50"/>
      <c r="X393" s="59"/>
      <c r="Y393" s="61"/>
      <c r="Z393" s="61"/>
      <c r="AA393" s="61"/>
      <c r="AB393" s="50"/>
      <c r="AC393" s="50"/>
      <c r="AD393" s="50"/>
      <c r="AE393" s="50"/>
      <c r="AF393" s="61"/>
      <c r="AG393" s="61"/>
      <c r="AH393" s="61"/>
      <c r="AI393" s="81">
        <v>1590</v>
      </c>
      <c r="AJ393" s="81">
        <v>0</v>
      </c>
      <c r="AK393" s="50"/>
      <c r="AL393" s="85">
        <f t="shared" si="65"/>
        <v>0</v>
      </c>
      <c r="AM393" s="57"/>
      <c r="AP393" s="151"/>
    </row>
    <row r="394" spans="1:42" s="60" customFormat="1" ht="18" customHeight="1" x14ac:dyDescent="0.25">
      <c r="A394" s="54" t="s">
        <v>347</v>
      </c>
      <c r="B394" s="58" t="s">
        <v>5</v>
      </c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9"/>
      <c r="O394" s="61"/>
      <c r="P394" s="61"/>
      <c r="Q394" s="61"/>
      <c r="R394" s="61"/>
      <c r="S394" s="61"/>
      <c r="T394" s="50"/>
      <c r="U394" s="50"/>
      <c r="V394" s="50"/>
      <c r="W394" s="50"/>
      <c r="X394" s="59"/>
      <c r="Y394" s="61"/>
      <c r="Z394" s="61"/>
      <c r="AA394" s="61"/>
      <c r="AB394" s="50"/>
      <c r="AC394" s="50"/>
      <c r="AD394" s="50"/>
      <c r="AE394" s="50"/>
      <c r="AF394" s="61"/>
      <c r="AG394" s="61"/>
      <c r="AH394" s="61"/>
      <c r="AI394" s="81">
        <v>500</v>
      </c>
      <c r="AJ394" s="81">
        <v>0</v>
      </c>
      <c r="AK394" s="50"/>
      <c r="AL394" s="85">
        <f t="shared" si="65"/>
        <v>0</v>
      </c>
      <c r="AM394" s="57"/>
      <c r="AP394" s="151"/>
    </row>
    <row r="395" spans="1:42" s="60" customFormat="1" ht="20.25" customHeight="1" x14ac:dyDescent="0.25">
      <c r="A395" s="54" t="s">
        <v>252</v>
      </c>
      <c r="B395" s="47" t="s">
        <v>7</v>
      </c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9"/>
      <c r="O395" s="61"/>
      <c r="P395" s="61"/>
      <c r="Q395" s="61"/>
      <c r="R395" s="61"/>
      <c r="S395" s="61"/>
      <c r="T395" s="50"/>
      <c r="U395" s="50"/>
      <c r="V395" s="50"/>
      <c r="W395" s="50"/>
      <c r="X395" s="59"/>
      <c r="Y395" s="61"/>
      <c r="Z395" s="61"/>
      <c r="AA395" s="61"/>
      <c r="AB395" s="50"/>
      <c r="AC395" s="50"/>
      <c r="AD395" s="50"/>
      <c r="AE395" s="50"/>
      <c r="AF395" s="61"/>
      <c r="AG395" s="61"/>
      <c r="AH395" s="61"/>
      <c r="AI395" s="81">
        <v>2300</v>
      </c>
      <c r="AJ395" s="81">
        <v>0</v>
      </c>
      <c r="AK395" s="50"/>
      <c r="AL395" s="85">
        <f t="shared" si="65"/>
        <v>0</v>
      </c>
      <c r="AM395" s="57"/>
      <c r="AP395" s="151"/>
    </row>
    <row r="396" spans="1:42" s="60" customFormat="1" ht="20.25" customHeight="1" x14ac:dyDescent="0.25">
      <c r="A396" s="54" t="s">
        <v>179</v>
      </c>
      <c r="B396" s="47" t="s">
        <v>194</v>
      </c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9"/>
      <c r="O396" s="61"/>
      <c r="P396" s="61"/>
      <c r="Q396" s="61"/>
      <c r="R396" s="61"/>
      <c r="S396" s="61"/>
      <c r="T396" s="50"/>
      <c r="U396" s="50"/>
      <c r="V396" s="50"/>
      <c r="W396" s="50"/>
      <c r="X396" s="59"/>
      <c r="Y396" s="61"/>
      <c r="Z396" s="61"/>
      <c r="AA396" s="61"/>
      <c r="AB396" s="50"/>
      <c r="AC396" s="50"/>
      <c r="AD396" s="50"/>
      <c r="AE396" s="50"/>
      <c r="AF396" s="61"/>
      <c r="AG396" s="61"/>
      <c r="AH396" s="61"/>
      <c r="AI396" s="81">
        <v>16000</v>
      </c>
      <c r="AJ396" s="81">
        <v>15922</v>
      </c>
      <c r="AK396" s="50"/>
      <c r="AL396" s="85">
        <f t="shared" si="65"/>
        <v>0.99512500000000004</v>
      </c>
      <c r="AM396" s="57"/>
      <c r="AP396" s="151"/>
    </row>
    <row r="397" spans="1:42" s="60" customFormat="1" ht="20.25" customHeight="1" x14ac:dyDescent="0.25">
      <c r="A397" s="54" t="s">
        <v>255</v>
      </c>
      <c r="B397" s="148" t="s">
        <v>259</v>
      </c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9"/>
      <c r="O397" s="61"/>
      <c r="P397" s="61"/>
      <c r="Q397" s="61"/>
      <c r="R397" s="61"/>
      <c r="S397" s="61"/>
      <c r="T397" s="50"/>
      <c r="U397" s="50"/>
      <c r="V397" s="50"/>
      <c r="W397" s="50"/>
      <c r="X397" s="59"/>
      <c r="Y397" s="61"/>
      <c r="Z397" s="61"/>
      <c r="AA397" s="61"/>
      <c r="AB397" s="50"/>
      <c r="AC397" s="50"/>
      <c r="AD397" s="50"/>
      <c r="AE397" s="50"/>
      <c r="AF397" s="61"/>
      <c r="AG397" s="61"/>
      <c r="AH397" s="61"/>
      <c r="AI397" s="81">
        <v>4000</v>
      </c>
      <c r="AJ397" s="81">
        <v>0</v>
      </c>
      <c r="AK397" s="50"/>
      <c r="AL397" s="85">
        <f t="shared" si="65"/>
        <v>0</v>
      </c>
      <c r="AM397" s="57"/>
    </row>
    <row r="398" spans="1:42" s="41" customFormat="1" ht="25.2" customHeight="1" thickBot="1" x14ac:dyDescent="0.35">
      <c r="A398" s="28" t="s">
        <v>0</v>
      </c>
      <c r="B398" s="117" t="s">
        <v>51</v>
      </c>
      <c r="C398" s="123" t="e">
        <f>SUM(#REF!+#REF!+#REF!)</f>
        <v>#REF!</v>
      </c>
      <c r="D398" s="123" t="e">
        <f>SUM(#REF!+#REF!+#REF!)</f>
        <v>#REF!</v>
      </c>
      <c r="E398" s="123" t="e">
        <f>SUM(#REF!+#REF!+#REF!)</f>
        <v>#REF!</v>
      </c>
      <c r="F398" s="123" t="e">
        <f>SUM(#REF!+#REF!+#REF!)</f>
        <v>#REF!</v>
      </c>
      <c r="G398" s="123" t="e">
        <f>SUM(#REF!+#REF!+#REF!)</f>
        <v>#REF!</v>
      </c>
      <c r="H398" s="123"/>
      <c r="I398" s="123"/>
      <c r="J398" s="123"/>
      <c r="K398" s="123"/>
      <c r="L398" s="123"/>
      <c r="M398" s="123" t="e">
        <f>SUM(#REF!+M405+#REF!+#REF!+M407+#REF!)</f>
        <v>#REF!</v>
      </c>
      <c r="N398" s="123" t="e">
        <f>SUM(#REF!+N405+#REF!+#REF!+N407+#REF!)</f>
        <v>#REF!</v>
      </c>
      <c r="O398" s="123" t="e">
        <f>SUM(#REF!+O405+#REF!+#REF!+O407+#REF!)</f>
        <v>#REF!</v>
      </c>
      <c r="P398" s="123"/>
      <c r="Q398" s="123"/>
      <c r="R398" s="123" t="e">
        <f>SUM(#REF!+R405+#REF!+#REF!+R407+#REF!)</f>
        <v>#REF!</v>
      </c>
      <c r="S398" s="123" t="e">
        <f>SUM(#REF!+S405+#REF!+#REF!+S407+#REF!)</f>
        <v>#REF!</v>
      </c>
      <c r="T398" s="123" t="e">
        <f>SUM(#REF!+T405+T407+T399)</f>
        <v>#REF!</v>
      </c>
      <c r="U398" s="123" t="e">
        <f>SUM(#REF!+U405+U407+U399)</f>
        <v>#REF!</v>
      </c>
      <c r="V398" s="123" t="e">
        <f>SUM(#REF!+V405+V407+V399)</f>
        <v>#REF!</v>
      </c>
      <c r="W398" s="123" t="e">
        <f>SUM(#REF!+W405+W407+W399)</f>
        <v>#REF!</v>
      </c>
      <c r="X398" s="123" t="e">
        <f>SUM(#REF!+X405+X407+X399)</f>
        <v>#REF!</v>
      </c>
      <c r="Y398" s="123" t="e">
        <f>SUM(#REF!+Y405+Y407+Y399)</f>
        <v>#REF!</v>
      </c>
      <c r="Z398" s="123" t="e">
        <f>SUM(#REF!+Z405+Z407+Z399)</f>
        <v>#REF!</v>
      </c>
      <c r="AA398" s="123" t="e">
        <f>SUM(#REF!+AA405+AA407+AA399)</f>
        <v>#REF!</v>
      </c>
      <c r="AB398" s="123" t="e">
        <f>SUM(#REF!+AB405+AB407+AB399+#REF!)</f>
        <v>#REF!</v>
      </c>
      <c r="AC398" s="123" t="e">
        <f>SUM(#REF!+AC405+AC407+AC399+#REF!)</f>
        <v>#REF!</v>
      </c>
      <c r="AD398" s="123" t="e">
        <f>SUM(#REF!+AD405+AD407+AD399+#REF!)</f>
        <v>#REF!</v>
      </c>
      <c r="AE398" s="123" t="e">
        <f>SUM(#REF!+AE405+AE407+AE399+#REF!)</f>
        <v>#REF!</v>
      </c>
      <c r="AF398" s="123" t="e">
        <f>SUM(#REF!+AF405+AF407+AF399+#REF!)</f>
        <v>#REF!</v>
      </c>
      <c r="AG398" s="123" t="e">
        <f>SUM(#REF!+AG405+AG407+AG399+#REF!)</f>
        <v>#REF!</v>
      </c>
      <c r="AH398" s="123" t="e">
        <f>SUM(#REF!+AH405+AH407+AH399+#REF!)</f>
        <v>#REF!</v>
      </c>
      <c r="AI398" s="124">
        <f>SUM(AI405+AI403+AI407+AI399)</f>
        <v>3476265</v>
      </c>
      <c r="AJ398" s="124">
        <f>SUM(AJ405+AJ403+AJ407+AJ399)</f>
        <v>3141843.65</v>
      </c>
      <c r="AK398" s="123" t="e">
        <f>SUM(#REF!+AK405+AK407+AK399+#REF!)</f>
        <v>#REF!</v>
      </c>
      <c r="AL398" s="122">
        <f t="shared" ref="AL398:AL404" si="66">SUM(AJ398/AI398)</f>
        <v>0.90379866034378853</v>
      </c>
      <c r="AM398" s="13"/>
    </row>
    <row r="399" spans="1:42" s="41" customFormat="1" ht="22.5" customHeight="1" thickTop="1" x14ac:dyDescent="0.3">
      <c r="A399" s="30" t="s">
        <v>149</v>
      </c>
      <c r="B399" s="87" t="s">
        <v>13</v>
      </c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93"/>
      <c r="N399" s="97"/>
      <c r="O399" s="93"/>
      <c r="P399" s="93"/>
      <c r="Q399" s="93"/>
      <c r="R399" s="93"/>
      <c r="S399" s="93"/>
      <c r="T399" s="88" t="e">
        <f>SUM(#REF!+#REF!)</f>
        <v>#REF!</v>
      </c>
      <c r="U399" s="88" t="e">
        <f>SUM(#REF!+#REF!)</f>
        <v>#REF!</v>
      </c>
      <c r="V399" s="88" t="e">
        <f>SUM(#REF!+#REF!)</f>
        <v>#REF!</v>
      </c>
      <c r="W399" s="88" t="e">
        <f>SUM(#REF!+#REF!)</f>
        <v>#REF!</v>
      </c>
      <c r="X399" s="88" t="e">
        <f>SUM(#REF!+#REF!)</f>
        <v>#REF!</v>
      </c>
      <c r="Y399" s="88" t="e">
        <f>SUM(#REF!+#REF!)</f>
        <v>#REF!</v>
      </c>
      <c r="Z399" s="88" t="e">
        <f>SUM(#REF!+#REF!)</f>
        <v>#REF!</v>
      </c>
      <c r="AA399" s="88" t="e">
        <f>SUM(#REF!+#REF!)</f>
        <v>#REF!</v>
      </c>
      <c r="AB399" s="88">
        <f t="shared" ref="AB399:AK399" si="67">SUM(AB400:AB400)</f>
        <v>0</v>
      </c>
      <c r="AC399" s="88">
        <f t="shared" si="67"/>
        <v>0</v>
      </c>
      <c r="AD399" s="88">
        <f t="shared" si="67"/>
        <v>0</v>
      </c>
      <c r="AE399" s="88">
        <f t="shared" si="67"/>
        <v>0</v>
      </c>
      <c r="AF399" s="88">
        <f t="shared" si="67"/>
        <v>0</v>
      </c>
      <c r="AG399" s="88">
        <f t="shared" si="67"/>
        <v>0</v>
      </c>
      <c r="AH399" s="88">
        <f t="shared" si="67"/>
        <v>0</v>
      </c>
      <c r="AI399" s="89">
        <f>SUM(AI400:AI402)</f>
        <v>1139743</v>
      </c>
      <c r="AJ399" s="89">
        <f>SUM(AJ400:AJ402)</f>
        <v>1004743</v>
      </c>
      <c r="AK399" s="88">
        <f t="shared" si="67"/>
        <v>0</v>
      </c>
      <c r="AL399" s="90">
        <f t="shared" si="66"/>
        <v>0.88155224467270255</v>
      </c>
      <c r="AM399" s="32"/>
    </row>
    <row r="400" spans="1:42" s="60" customFormat="1" ht="33" customHeight="1" x14ac:dyDescent="0.25">
      <c r="A400" s="54" t="s">
        <v>368</v>
      </c>
      <c r="B400" s="148" t="s">
        <v>371</v>
      </c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9"/>
      <c r="O400" s="61"/>
      <c r="P400" s="61"/>
      <c r="Q400" s="61"/>
      <c r="R400" s="61"/>
      <c r="S400" s="61"/>
      <c r="T400" s="50"/>
      <c r="U400" s="50"/>
      <c r="V400" s="50"/>
      <c r="W400" s="50"/>
      <c r="X400" s="59"/>
      <c r="Y400" s="61"/>
      <c r="Z400" s="61"/>
      <c r="AA400" s="61"/>
      <c r="AB400" s="50"/>
      <c r="AC400" s="50"/>
      <c r="AD400" s="50"/>
      <c r="AE400" s="50"/>
      <c r="AF400" s="61"/>
      <c r="AG400" s="61"/>
      <c r="AH400" s="61"/>
      <c r="AI400" s="81">
        <v>219000</v>
      </c>
      <c r="AJ400" s="81">
        <v>219000</v>
      </c>
      <c r="AK400" s="50"/>
      <c r="AL400" s="85">
        <f t="shared" si="66"/>
        <v>1</v>
      </c>
      <c r="AM400" s="57"/>
    </row>
    <row r="401" spans="1:41" s="60" customFormat="1" ht="17.25" customHeight="1" x14ac:dyDescent="0.25">
      <c r="A401" s="54" t="s">
        <v>114</v>
      </c>
      <c r="B401" s="55" t="s">
        <v>80</v>
      </c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9"/>
      <c r="O401" s="61"/>
      <c r="P401" s="61"/>
      <c r="Q401" s="61"/>
      <c r="R401" s="61"/>
      <c r="S401" s="61"/>
      <c r="T401" s="50"/>
      <c r="U401" s="50"/>
      <c r="V401" s="50"/>
      <c r="W401" s="50"/>
      <c r="X401" s="59"/>
      <c r="Y401" s="61"/>
      <c r="Z401" s="61"/>
      <c r="AA401" s="61"/>
      <c r="AB401" s="50"/>
      <c r="AC401" s="50"/>
      <c r="AD401" s="50"/>
      <c r="AE401" s="50"/>
      <c r="AF401" s="61"/>
      <c r="AG401" s="61"/>
      <c r="AH401" s="61"/>
      <c r="AI401" s="81">
        <v>5000</v>
      </c>
      <c r="AJ401" s="81">
        <v>0</v>
      </c>
      <c r="AK401" s="50"/>
      <c r="AL401" s="85">
        <f t="shared" si="66"/>
        <v>0</v>
      </c>
      <c r="AM401" s="57"/>
    </row>
    <row r="402" spans="1:41" s="60" customFormat="1" ht="66" customHeight="1" x14ac:dyDescent="0.25">
      <c r="A402" s="54" t="s">
        <v>369</v>
      </c>
      <c r="B402" s="148" t="s">
        <v>370</v>
      </c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9"/>
      <c r="O402" s="61"/>
      <c r="P402" s="61"/>
      <c r="Q402" s="61"/>
      <c r="R402" s="61"/>
      <c r="S402" s="61"/>
      <c r="T402" s="50"/>
      <c r="U402" s="50"/>
      <c r="V402" s="50"/>
      <c r="W402" s="50"/>
      <c r="X402" s="59"/>
      <c r="Y402" s="61"/>
      <c r="Z402" s="61"/>
      <c r="AA402" s="61"/>
      <c r="AB402" s="50"/>
      <c r="AC402" s="50"/>
      <c r="AD402" s="50"/>
      <c r="AE402" s="50"/>
      <c r="AF402" s="61"/>
      <c r="AG402" s="61"/>
      <c r="AH402" s="61"/>
      <c r="AI402" s="81">
        <v>915743</v>
      </c>
      <c r="AJ402" s="81">
        <v>785743</v>
      </c>
      <c r="AK402" s="50"/>
      <c r="AL402" s="85">
        <f t="shared" si="66"/>
        <v>0.8580387728871528</v>
      </c>
      <c r="AM402" s="57"/>
    </row>
    <row r="403" spans="1:41" s="60" customFormat="1" ht="22.5" customHeight="1" x14ac:dyDescent="0.3">
      <c r="A403" s="30" t="s">
        <v>372</v>
      </c>
      <c r="B403" s="182" t="s">
        <v>373</v>
      </c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94"/>
      <c r="Y403" s="95"/>
      <c r="Z403" s="88"/>
      <c r="AA403" s="88"/>
      <c r="AB403" s="88"/>
      <c r="AC403" s="88"/>
      <c r="AD403" s="88"/>
      <c r="AE403" s="88"/>
      <c r="AF403" s="88"/>
      <c r="AG403" s="88"/>
      <c r="AH403" s="88"/>
      <c r="AI403" s="89">
        <f>SUM(AI404)</f>
        <v>360000</v>
      </c>
      <c r="AJ403" s="89">
        <f>SUM(AJ404)</f>
        <v>360000</v>
      </c>
      <c r="AK403" s="88"/>
      <c r="AL403" s="90">
        <f t="shared" si="66"/>
        <v>1</v>
      </c>
      <c r="AM403" s="57"/>
    </row>
    <row r="404" spans="1:41" s="60" customFormat="1" ht="63" customHeight="1" x14ac:dyDescent="0.25">
      <c r="A404" s="54" t="s">
        <v>369</v>
      </c>
      <c r="B404" s="148" t="s">
        <v>370</v>
      </c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9"/>
      <c r="O404" s="61"/>
      <c r="P404" s="61"/>
      <c r="Q404" s="61"/>
      <c r="R404" s="61"/>
      <c r="S404" s="61"/>
      <c r="T404" s="50"/>
      <c r="U404" s="50"/>
      <c r="V404" s="50"/>
      <c r="W404" s="50"/>
      <c r="X404" s="59"/>
      <c r="Y404" s="61"/>
      <c r="Z404" s="61"/>
      <c r="AA404" s="61"/>
      <c r="AB404" s="50"/>
      <c r="AC404" s="50"/>
      <c r="AD404" s="50"/>
      <c r="AE404" s="50"/>
      <c r="AF404" s="61"/>
      <c r="AG404" s="61"/>
      <c r="AH404" s="61"/>
      <c r="AI404" s="81">
        <v>360000</v>
      </c>
      <c r="AJ404" s="81">
        <v>360000</v>
      </c>
      <c r="AK404" s="50"/>
      <c r="AL404" s="85">
        <f t="shared" si="66"/>
        <v>1</v>
      </c>
      <c r="AM404" s="57"/>
    </row>
    <row r="405" spans="1:41" s="40" customFormat="1" ht="22.5" customHeight="1" x14ac:dyDescent="0.3">
      <c r="A405" s="30" t="s">
        <v>88</v>
      </c>
      <c r="B405" s="87" t="s">
        <v>81</v>
      </c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>
        <f t="shared" ref="M405:AH405" si="68">SUM(M406:M406)</f>
        <v>0</v>
      </c>
      <c r="N405" s="88">
        <f t="shared" si="68"/>
        <v>0</v>
      </c>
      <c r="O405" s="88">
        <f t="shared" si="68"/>
        <v>0</v>
      </c>
      <c r="P405" s="88">
        <f t="shared" si="68"/>
        <v>0</v>
      </c>
      <c r="Q405" s="88">
        <f t="shared" si="68"/>
        <v>0</v>
      </c>
      <c r="R405" s="88">
        <f t="shared" si="68"/>
        <v>0</v>
      </c>
      <c r="S405" s="88">
        <f t="shared" si="68"/>
        <v>0</v>
      </c>
      <c r="T405" s="88">
        <f t="shared" si="68"/>
        <v>1583615</v>
      </c>
      <c r="U405" s="88">
        <f t="shared" si="68"/>
        <v>0</v>
      </c>
      <c r="V405" s="88">
        <f t="shared" si="68"/>
        <v>0</v>
      </c>
      <c r="W405" s="88">
        <f t="shared" si="68"/>
        <v>1583615</v>
      </c>
      <c r="X405" s="94">
        <f t="shared" si="68"/>
        <v>0</v>
      </c>
      <c r="Y405" s="95">
        <f t="shared" si="68"/>
        <v>0</v>
      </c>
      <c r="Z405" s="88">
        <f t="shared" si="68"/>
        <v>0</v>
      </c>
      <c r="AA405" s="88">
        <f t="shared" si="68"/>
        <v>0</v>
      </c>
      <c r="AB405" s="88">
        <f t="shared" si="68"/>
        <v>1935694</v>
      </c>
      <c r="AC405" s="88">
        <f t="shared" si="68"/>
        <v>0</v>
      </c>
      <c r="AD405" s="88">
        <f t="shared" si="68"/>
        <v>0</v>
      </c>
      <c r="AE405" s="88">
        <f t="shared" si="68"/>
        <v>1935694</v>
      </c>
      <c r="AF405" s="88">
        <f t="shared" si="68"/>
        <v>0</v>
      </c>
      <c r="AG405" s="88">
        <f t="shared" si="68"/>
        <v>0</v>
      </c>
      <c r="AH405" s="88">
        <f t="shared" si="68"/>
        <v>0</v>
      </c>
      <c r="AI405" s="89">
        <f>SUM(AI406)</f>
        <v>1750522</v>
      </c>
      <c r="AJ405" s="89">
        <f>SUM(AJ406)</f>
        <v>1688431.65</v>
      </c>
      <c r="AK405" s="88">
        <f>SUM(AK406:AK406)</f>
        <v>0</v>
      </c>
      <c r="AL405" s="90">
        <f t="shared" ref="AL405:AL410" si="69">SUM(AJ405/AI405)</f>
        <v>0.96453038008091296</v>
      </c>
      <c r="AM405" s="31"/>
    </row>
    <row r="406" spans="1:41" s="60" customFormat="1" ht="24" customHeight="1" x14ac:dyDescent="0.25">
      <c r="A406" s="54">
        <v>4130</v>
      </c>
      <c r="B406" s="55" t="s">
        <v>183</v>
      </c>
      <c r="C406" s="50">
        <v>3681410</v>
      </c>
      <c r="D406" s="50">
        <v>3681410</v>
      </c>
      <c r="E406" s="50"/>
      <c r="F406" s="50"/>
      <c r="G406" s="50"/>
      <c r="H406" s="50"/>
      <c r="I406" s="50"/>
      <c r="J406" s="50"/>
      <c r="K406" s="50"/>
      <c r="L406" s="50"/>
      <c r="M406" s="59"/>
      <c r="O406" s="61"/>
      <c r="P406" s="61"/>
      <c r="Q406" s="61"/>
      <c r="R406" s="61"/>
      <c r="S406" s="61"/>
      <c r="T406" s="50">
        <v>1583615</v>
      </c>
      <c r="U406" s="50"/>
      <c r="V406" s="50"/>
      <c r="W406" s="50">
        <v>1583615</v>
      </c>
      <c r="X406" s="59"/>
      <c r="Y406" s="61"/>
      <c r="Z406" s="61"/>
      <c r="AA406" s="61"/>
      <c r="AB406" s="50">
        <v>1935694</v>
      </c>
      <c r="AC406" s="50"/>
      <c r="AD406" s="50"/>
      <c r="AE406" s="50">
        <v>1935694</v>
      </c>
      <c r="AF406" s="61"/>
      <c r="AG406" s="61"/>
      <c r="AH406" s="61"/>
      <c r="AI406" s="81">
        <v>1750522</v>
      </c>
      <c r="AJ406" s="81">
        <v>1688431.65</v>
      </c>
      <c r="AK406" s="50"/>
      <c r="AL406" s="85">
        <f t="shared" si="69"/>
        <v>0.96453038008091296</v>
      </c>
      <c r="AM406" s="57"/>
    </row>
    <row r="407" spans="1:41" s="36" customFormat="1" ht="19.5" customHeight="1" x14ac:dyDescent="0.3">
      <c r="A407" s="34" t="s">
        <v>95</v>
      </c>
      <c r="B407" s="99" t="s">
        <v>90</v>
      </c>
      <c r="C407" s="100"/>
      <c r="D407" s="100"/>
      <c r="E407" s="100"/>
      <c r="F407" s="100"/>
      <c r="G407" s="100"/>
      <c r="H407" s="100"/>
      <c r="I407" s="100"/>
      <c r="J407" s="100"/>
      <c r="K407" s="100"/>
      <c r="L407" s="100"/>
      <c r="M407" s="100" t="e">
        <f>SUM(#REF!)</f>
        <v>#REF!</v>
      </c>
      <c r="N407" s="100" t="e">
        <f>SUM(#REF!)</f>
        <v>#REF!</v>
      </c>
      <c r="O407" s="100" t="e">
        <f>SUM(#REF!)</f>
        <v>#REF!</v>
      </c>
      <c r="P407" s="100" t="e">
        <f>SUM(#REF!)</f>
        <v>#REF!</v>
      </c>
      <c r="Q407" s="100" t="e">
        <f>SUM(#REF!)</f>
        <v>#REF!</v>
      </c>
      <c r="R407" s="100" t="e">
        <f>SUM(#REF!)</f>
        <v>#REF!</v>
      </c>
      <c r="S407" s="100" t="e">
        <f>SUM(#REF!)</f>
        <v>#REF!</v>
      </c>
      <c r="T407" s="100">
        <f t="shared" ref="T407:AK407" si="70">SUM(T408:T409)</f>
        <v>5500</v>
      </c>
      <c r="U407" s="100">
        <f t="shared" si="70"/>
        <v>5500</v>
      </c>
      <c r="V407" s="100">
        <f t="shared" si="70"/>
        <v>0</v>
      </c>
      <c r="W407" s="100">
        <f t="shared" si="70"/>
        <v>0</v>
      </c>
      <c r="X407" s="100">
        <f t="shared" si="70"/>
        <v>0</v>
      </c>
      <c r="Y407" s="100">
        <f t="shared" si="70"/>
        <v>0</v>
      </c>
      <c r="Z407" s="100">
        <f t="shared" si="70"/>
        <v>0</v>
      </c>
      <c r="AA407" s="100">
        <f t="shared" si="70"/>
        <v>0</v>
      </c>
      <c r="AB407" s="100">
        <f t="shared" si="70"/>
        <v>15406</v>
      </c>
      <c r="AC407" s="100">
        <f t="shared" si="70"/>
        <v>15406</v>
      </c>
      <c r="AD407" s="100">
        <f t="shared" si="70"/>
        <v>0</v>
      </c>
      <c r="AE407" s="100">
        <f t="shared" si="70"/>
        <v>0</v>
      </c>
      <c r="AF407" s="100">
        <f t="shared" si="70"/>
        <v>0</v>
      </c>
      <c r="AG407" s="100">
        <f t="shared" si="70"/>
        <v>0</v>
      </c>
      <c r="AH407" s="100">
        <f t="shared" si="70"/>
        <v>0</v>
      </c>
      <c r="AI407" s="145">
        <f t="shared" si="70"/>
        <v>226000</v>
      </c>
      <c r="AJ407" s="145">
        <f t="shared" si="70"/>
        <v>88669</v>
      </c>
      <c r="AK407" s="100">
        <f t="shared" si="70"/>
        <v>0</v>
      </c>
      <c r="AL407" s="90">
        <f t="shared" si="69"/>
        <v>0.39234070796460174</v>
      </c>
      <c r="AM407" s="35"/>
    </row>
    <row r="408" spans="1:41" s="52" customFormat="1" ht="16.5" customHeight="1" x14ac:dyDescent="0.25">
      <c r="A408" s="54" t="s">
        <v>160</v>
      </c>
      <c r="B408" s="62" t="s">
        <v>161</v>
      </c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51"/>
      <c r="O408" s="53"/>
      <c r="P408" s="53"/>
      <c r="Q408" s="53"/>
      <c r="R408" s="53"/>
      <c r="S408" s="53"/>
      <c r="T408" s="50"/>
      <c r="U408" s="48"/>
      <c r="V408" s="48"/>
      <c r="W408" s="48"/>
      <c r="X408" s="51"/>
      <c r="Y408" s="53"/>
      <c r="Z408" s="53"/>
      <c r="AA408" s="53"/>
      <c r="AB408" s="50">
        <v>4296</v>
      </c>
      <c r="AC408" s="50">
        <v>4296</v>
      </c>
      <c r="AD408" s="48"/>
      <c r="AE408" s="48"/>
      <c r="AF408" s="53"/>
      <c r="AG408" s="53"/>
      <c r="AH408" s="53"/>
      <c r="AI408" s="81">
        <v>15600</v>
      </c>
      <c r="AJ408" s="81">
        <v>5638</v>
      </c>
      <c r="AK408" s="48"/>
      <c r="AL408" s="85">
        <f t="shared" si="69"/>
        <v>0.36141025641025643</v>
      </c>
      <c r="AM408" s="57"/>
    </row>
    <row r="409" spans="1:41" s="52" customFormat="1" ht="17.25" customHeight="1" x14ac:dyDescent="0.25">
      <c r="A409" s="46" t="s">
        <v>114</v>
      </c>
      <c r="B409" s="47" t="s">
        <v>28</v>
      </c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9"/>
      <c r="O409" s="48"/>
      <c r="P409" s="48"/>
      <c r="Q409" s="48"/>
      <c r="R409" s="48"/>
      <c r="S409" s="48"/>
      <c r="T409" s="50">
        <v>5500</v>
      </c>
      <c r="U409" s="48">
        <v>5500</v>
      </c>
      <c r="V409" s="48"/>
      <c r="W409" s="48"/>
      <c r="X409" s="51"/>
      <c r="Y409" s="53"/>
      <c r="Z409" s="53"/>
      <c r="AA409" s="53"/>
      <c r="AB409" s="50">
        <v>11110</v>
      </c>
      <c r="AC409" s="50">
        <v>11110</v>
      </c>
      <c r="AD409" s="48"/>
      <c r="AE409" s="48"/>
      <c r="AF409" s="53"/>
      <c r="AG409" s="53"/>
      <c r="AH409" s="53"/>
      <c r="AI409" s="81">
        <v>210400</v>
      </c>
      <c r="AJ409" s="81">
        <v>83031</v>
      </c>
      <c r="AK409" s="48"/>
      <c r="AL409" s="85">
        <f t="shared" si="69"/>
        <v>0.39463403041825096</v>
      </c>
      <c r="AM409" s="49"/>
    </row>
    <row r="410" spans="1:41" s="41" customFormat="1" ht="25.2" customHeight="1" thickBot="1" x14ac:dyDescent="0.35">
      <c r="A410" s="28" t="s">
        <v>0</v>
      </c>
      <c r="B410" s="125" t="s">
        <v>134</v>
      </c>
      <c r="C410" s="123" t="e">
        <f>SUM(#REF!+#REF!+#REF!+C453+C473+#REF!+C484+#REF!+C506)</f>
        <v>#REF!</v>
      </c>
      <c r="D410" s="123" t="e">
        <f>SUM(#REF!+#REF!+#REF!+D453+D473+#REF!+D484+#REF!+D506)</f>
        <v>#REF!</v>
      </c>
      <c r="E410" s="123" t="e">
        <f>SUM(#REF!+#REF!+#REF!+E453+E473+#REF!+E484+#REF!+E506)</f>
        <v>#REF!</v>
      </c>
      <c r="F410" s="123" t="e">
        <f>SUM(#REF!+#REF!+#REF!+#REF!+#REF!+F453+F473+#REF!+#REF!+F506)</f>
        <v>#REF!</v>
      </c>
      <c r="G410" s="123" t="e">
        <f>SUM(#REF!+#REF!+#REF!+#REF!+#REF!+G453+G473+#REF!+#REF!+G506)</f>
        <v>#REF!</v>
      </c>
      <c r="H410" s="123"/>
      <c r="I410" s="123"/>
      <c r="J410" s="123"/>
      <c r="K410" s="123"/>
      <c r="L410" s="123"/>
      <c r="M410" s="123" t="e">
        <f>SUM(#REF!+M411+#REF!+#REF!+M453+M473)</f>
        <v>#REF!</v>
      </c>
      <c r="N410" s="123" t="e">
        <f>SUM(#REF!+N411+#REF!+#REF!+N453+N473)</f>
        <v>#REF!</v>
      </c>
      <c r="O410" s="123" t="e">
        <f>SUM(#REF!+O411+#REF!+#REF!+O453+O473)</f>
        <v>#REF!</v>
      </c>
      <c r="P410" s="123" t="e">
        <f>SUM(#REF!+P411+#REF!+#REF!+P453+P473)</f>
        <v>#REF!</v>
      </c>
      <c r="Q410" s="123" t="e">
        <f>SUM(#REF!+Q411+#REF!+#REF!+Q453+Q473)</f>
        <v>#REF!</v>
      </c>
      <c r="R410" s="123" t="e">
        <f>SUM(#REF!+R411+#REF!+#REF!+R453+R473)</f>
        <v>#REF!</v>
      </c>
      <c r="S410" s="123" t="e">
        <f>SUM(#REF!+S411+#REF!+#REF!+S453+S473)</f>
        <v>#REF!</v>
      </c>
      <c r="T410" s="123" t="e">
        <f>SUM(#REF!+T411+#REF!+#REF!+T453+T473+#REF!)</f>
        <v>#REF!</v>
      </c>
      <c r="U410" s="123" t="e">
        <f>SUM(#REF!+U411+#REF!+#REF!+U453+U473+#REF!)</f>
        <v>#REF!</v>
      </c>
      <c r="V410" s="123" t="e">
        <f>SUM(#REF!+V411+#REF!+#REF!+V453+V473+#REF!)</f>
        <v>#REF!</v>
      </c>
      <c r="W410" s="123" t="e">
        <f>SUM(#REF!+W411+#REF!+#REF!+W453+W473+#REF!)</f>
        <v>#REF!</v>
      </c>
      <c r="X410" s="123" t="e">
        <f>SUM(#REF!+X411+#REF!+#REF!+X453+X473+#REF!)</f>
        <v>#REF!</v>
      </c>
      <c r="Y410" s="123" t="e">
        <f>SUM(#REF!+Y411+#REF!+#REF!+Y453+Y473+#REF!)</f>
        <v>#REF!</v>
      </c>
      <c r="Z410" s="123" t="e">
        <f>SUM(#REF!+Z411+#REF!+#REF!+Z453+Z473+#REF!)</f>
        <v>#REF!</v>
      </c>
      <c r="AA410" s="123" t="e">
        <f>SUM(#REF!+AA411+#REF!+#REF!+AA453+AA473+#REF!)</f>
        <v>#REF!</v>
      </c>
      <c r="AB410" s="123" t="e">
        <f>SUM(#REF!+AB411+#REF!+#REF!+AB453+AB473+#REF!+#REF!+#REF!)</f>
        <v>#REF!</v>
      </c>
      <c r="AC410" s="123" t="e">
        <f>SUM(#REF!+AC411+#REF!+#REF!+AC453+AC473+#REF!+#REF!+#REF!)</f>
        <v>#REF!</v>
      </c>
      <c r="AD410" s="123" t="e">
        <f>SUM(#REF!+AD411+#REF!+#REF!+AD453+AD473+#REF!+#REF!+#REF!)</f>
        <v>#REF!</v>
      </c>
      <c r="AE410" s="123" t="e">
        <f>SUM(#REF!+AE411+#REF!+#REF!+AE453+AE473+#REF!+#REF!+#REF!)</f>
        <v>#REF!</v>
      </c>
      <c r="AF410" s="123" t="e">
        <f>SUM(#REF!+AF411+#REF!+#REF!+AF453+AF473+#REF!+#REF!+#REF!)</f>
        <v>#REF!</v>
      </c>
      <c r="AG410" s="123" t="e">
        <f>SUM(#REF!+AG411+#REF!+#REF!+AG453+AG473+#REF!+#REF!+#REF!)</f>
        <v>#REF!</v>
      </c>
      <c r="AH410" s="123" t="e">
        <f>SUM(#REF!+AH411+#REF!+#REF!+AH453+AH473+#REF!+#REF!+#REF!)</f>
        <v>#REF!</v>
      </c>
      <c r="AI410" s="124">
        <f>SUM(AI411+AI453+AI473+AI451)</f>
        <v>13076421.51</v>
      </c>
      <c r="AJ410" s="124">
        <f>SUM(AJ411+AJ453+AJ473+AJ451)</f>
        <v>12776997.990000002</v>
      </c>
      <c r="AK410" s="123" t="e">
        <f>SUM(#REF!+AK411+#REF!+#REF!+AK453+AK473+#REF!+#REF!+#REF!)</f>
        <v>#REF!</v>
      </c>
      <c r="AL410" s="122">
        <f t="shared" si="69"/>
        <v>0.97710202903974774</v>
      </c>
      <c r="AM410" s="13"/>
    </row>
    <row r="411" spans="1:41" s="40" customFormat="1" ht="23.1" customHeight="1" thickTop="1" x14ac:dyDescent="0.3">
      <c r="A411" s="30" t="s">
        <v>135</v>
      </c>
      <c r="B411" s="103" t="s">
        <v>14</v>
      </c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>
        <f t="shared" ref="M411:AA411" si="71">SUM(M413:M441)</f>
        <v>0</v>
      </c>
      <c r="N411" s="88">
        <f t="shared" si="71"/>
        <v>0</v>
      </c>
      <c r="O411" s="88">
        <f t="shared" si="71"/>
        <v>0</v>
      </c>
      <c r="P411" s="88">
        <f t="shared" si="71"/>
        <v>0</v>
      </c>
      <c r="Q411" s="88">
        <f t="shared" si="71"/>
        <v>0</v>
      </c>
      <c r="R411" s="88">
        <f t="shared" si="71"/>
        <v>0</v>
      </c>
      <c r="S411" s="88">
        <f t="shared" si="71"/>
        <v>0</v>
      </c>
      <c r="T411" s="88">
        <f t="shared" si="71"/>
        <v>5152452</v>
      </c>
      <c r="U411" s="88">
        <f t="shared" si="71"/>
        <v>1303149</v>
      </c>
      <c r="V411" s="88">
        <f t="shared" si="71"/>
        <v>3849203</v>
      </c>
      <c r="W411" s="88">
        <f t="shared" si="71"/>
        <v>0</v>
      </c>
      <c r="X411" s="94">
        <f t="shared" si="71"/>
        <v>0</v>
      </c>
      <c r="Y411" s="95">
        <f t="shared" si="71"/>
        <v>0</v>
      </c>
      <c r="Z411" s="88">
        <f t="shared" si="71"/>
        <v>0</v>
      </c>
      <c r="AA411" s="88">
        <f t="shared" si="71"/>
        <v>0</v>
      </c>
      <c r="AB411" s="88">
        <f t="shared" ref="AB411:AH411" si="72">SUM(AB413:AB446)</f>
        <v>5315570</v>
      </c>
      <c r="AC411" s="88">
        <f t="shared" si="72"/>
        <v>1924586</v>
      </c>
      <c r="AD411" s="88">
        <f t="shared" si="72"/>
        <v>3390984</v>
      </c>
      <c r="AE411" s="88">
        <f t="shared" si="72"/>
        <v>0</v>
      </c>
      <c r="AF411" s="88">
        <f t="shared" si="72"/>
        <v>0</v>
      </c>
      <c r="AG411" s="88">
        <f t="shared" si="72"/>
        <v>0</v>
      </c>
      <c r="AH411" s="88">
        <f t="shared" si="72"/>
        <v>22940</v>
      </c>
      <c r="AI411" s="89">
        <f>SUM(AI412:AI450)</f>
        <v>10829117.51</v>
      </c>
      <c r="AJ411" s="89">
        <f>SUM(AJ412:AJ450)</f>
        <v>10578155.780000001</v>
      </c>
      <c r="AK411" s="88">
        <f>SUM(AK413:AK446)</f>
        <v>3390984</v>
      </c>
      <c r="AL411" s="90">
        <f>SUM(AJ411/AI411)</f>
        <v>0.97682528333742324</v>
      </c>
      <c r="AM411" s="31"/>
    </row>
    <row r="412" spans="1:41" s="60" customFormat="1" ht="17.100000000000001" customHeight="1" x14ac:dyDescent="0.25">
      <c r="A412" s="54">
        <v>3020</v>
      </c>
      <c r="B412" s="55" t="s">
        <v>306</v>
      </c>
      <c r="C412" s="50">
        <v>49820</v>
      </c>
      <c r="D412" s="50">
        <v>49820</v>
      </c>
      <c r="E412" s="50"/>
      <c r="F412" s="50"/>
      <c r="G412" s="50"/>
      <c r="H412" s="50"/>
      <c r="I412" s="50"/>
      <c r="J412" s="50"/>
      <c r="K412" s="50"/>
      <c r="L412" s="50"/>
      <c r="M412" s="59"/>
      <c r="O412" s="61"/>
      <c r="P412" s="61"/>
      <c r="Q412" s="61"/>
      <c r="R412" s="61"/>
      <c r="S412" s="61"/>
      <c r="T412" s="50">
        <v>29870</v>
      </c>
      <c r="U412" s="50">
        <v>10000</v>
      </c>
      <c r="V412" s="50">
        <v>19870</v>
      </c>
      <c r="W412" s="50"/>
      <c r="X412" s="59"/>
      <c r="Y412" s="61"/>
      <c r="Z412" s="61"/>
      <c r="AA412" s="61"/>
      <c r="AB412" s="50">
        <f>SUM(AC412:AD412)</f>
        <v>15770</v>
      </c>
      <c r="AC412" s="50">
        <v>10770</v>
      </c>
      <c r="AD412" s="50">
        <v>5000</v>
      </c>
      <c r="AE412" s="50"/>
      <c r="AF412" s="61"/>
      <c r="AG412" s="61"/>
      <c r="AH412" s="61"/>
      <c r="AI412" s="81">
        <v>36419</v>
      </c>
      <c r="AJ412" s="81">
        <v>35599.1</v>
      </c>
      <c r="AK412" s="50">
        <v>5000</v>
      </c>
      <c r="AL412" s="85">
        <f>SUM(AJ412/AI412)</f>
        <v>0.97748702600291049</v>
      </c>
      <c r="AM412" s="57"/>
      <c r="AN412" s="74"/>
      <c r="AO412" s="151"/>
    </row>
    <row r="413" spans="1:41" s="60" customFormat="1" ht="17.100000000000001" customHeight="1" x14ac:dyDescent="0.25">
      <c r="A413" s="54">
        <v>4010</v>
      </c>
      <c r="B413" s="55" t="s">
        <v>26</v>
      </c>
      <c r="C413" s="50">
        <v>2551760</v>
      </c>
      <c r="D413" s="50">
        <v>2551760</v>
      </c>
      <c r="E413" s="50"/>
      <c r="F413" s="50"/>
      <c r="G413" s="50"/>
      <c r="H413" s="50"/>
      <c r="I413" s="50"/>
      <c r="J413" s="50"/>
      <c r="K413" s="50"/>
      <c r="L413" s="50"/>
      <c r="M413" s="59"/>
      <c r="O413" s="61"/>
      <c r="P413" s="61"/>
      <c r="Q413" s="61"/>
      <c r="R413" s="61"/>
      <c r="S413" s="61"/>
      <c r="T413" s="50">
        <v>2559565</v>
      </c>
      <c r="U413" s="50">
        <v>272359</v>
      </c>
      <c r="V413" s="50">
        <v>2287206</v>
      </c>
      <c r="W413" s="50"/>
      <c r="X413" s="59"/>
      <c r="Y413" s="61"/>
      <c r="Z413" s="61"/>
      <c r="AA413" s="61"/>
      <c r="AB413" s="50">
        <f t="shared" ref="AB413:AB429" si="73">SUM(AC413:AD413)</f>
        <v>2871569</v>
      </c>
      <c r="AC413" s="50">
        <v>696825</v>
      </c>
      <c r="AD413" s="50">
        <v>2174744</v>
      </c>
      <c r="AE413" s="50"/>
      <c r="AF413" s="61"/>
      <c r="AG413" s="61"/>
      <c r="AH413" s="61"/>
      <c r="AI413" s="81">
        <v>5701617</v>
      </c>
      <c r="AJ413" s="81">
        <v>5693562.1500000004</v>
      </c>
      <c r="AK413" s="50">
        <v>2174744</v>
      </c>
      <c r="AL413" s="85">
        <f t="shared" ref="AL413:AL449" si="74">SUM(AJ413/AI413)</f>
        <v>0.99858726919047713</v>
      </c>
      <c r="AM413" s="57"/>
      <c r="AN413" s="74"/>
    </row>
    <row r="414" spans="1:41" s="60" customFormat="1" ht="17.100000000000001" customHeight="1" x14ac:dyDescent="0.25">
      <c r="A414" s="54" t="s">
        <v>219</v>
      </c>
      <c r="B414" s="55" t="s">
        <v>26</v>
      </c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9"/>
      <c r="O414" s="61"/>
      <c r="P414" s="61"/>
      <c r="Q414" s="61"/>
      <c r="R414" s="61"/>
      <c r="S414" s="61"/>
      <c r="T414" s="50"/>
      <c r="U414" s="50"/>
      <c r="V414" s="50"/>
      <c r="W414" s="50"/>
      <c r="X414" s="59"/>
      <c r="Y414" s="61"/>
      <c r="Z414" s="61"/>
      <c r="AA414" s="61"/>
      <c r="AB414" s="50"/>
      <c r="AC414" s="50"/>
      <c r="AD414" s="50"/>
      <c r="AE414" s="50"/>
      <c r="AF414" s="61"/>
      <c r="AG414" s="61"/>
      <c r="AH414" s="61"/>
      <c r="AI414" s="81">
        <v>272697.18</v>
      </c>
      <c r="AJ414" s="81">
        <v>270010.19</v>
      </c>
      <c r="AK414" s="50"/>
      <c r="AL414" s="85">
        <f t="shared" si="74"/>
        <v>0.990146616110955</v>
      </c>
      <c r="AM414" s="57"/>
      <c r="AN414" s="74"/>
    </row>
    <row r="415" spans="1:41" s="60" customFormat="1" ht="17.100000000000001" customHeight="1" x14ac:dyDescent="0.25">
      <c r="A415" s="54" t="s">
        <v>327</v>
      </c>
      <c r="B415" s="55" t="s">
        <v>26</v>
      </c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9"/>
      <c r="O415" s="61"/>
      <c r="P415" s="61"/>
      <c r="Q415" s="61"/>
      <c r="R415" s="61"/>
      <c r="S415" s="61"/>
      <c r="T415" s="50"/>
      <c r="U415" s="50"/>
      <c r="V415" s="50"/>
      <c r="W415" s="50"/>
      <c r="X415" s="59"/>
      <c r="Y415" s="61"/>
      <c r="Z415" s="61"/>
      <c r="AA415" s="61"/>
      <c r="AB415" s="50"/>
      <c r="AC415" s="50"/>
      <c r="AD415" s="50"/>
      <c r="AE415" s="50"/>
      <c r="AF415" s="61"/>
      <c r="AG415" s="61"/>
      <c r="AH415" s="61"/>
      <c r="AI415" s="81">
        <v>50920.31</v>
      </c>
      <c r="AJ415" s="81">
        <v>50416.85</v>
      </c>
      <c r="AK415" s="50"/>
      <c r="AL415" s="85">
        <f t="shared" si="74"/>
        <v>0.99011278603763409</v>
      </c>
      <c r="AM415" s="57"/>
      <c r="AN415" s="74"/>
    </row>
    <row r="416" spans="1:41" s="60" customFormat="1" ht="17.100000000000001" customHeight="1" x14ac:dyDescent="0.25">
      <c r="A416" s="54">
        <v>4040</v>
      </c>
      <c r="B416" s="55" t="s">
        <v>4</v>
      </c>
      <c r="C416" s="50">
        <v>146900</v>
      </c>
      <c r="D416" s="50">
        <v>146900</v>
      </c>
      <c r="E416" s="50"/>
      <c r="F416" s="50"/>
      <c r="G416" s="50"/>
      <c r="H416" s="50"/>
      <c r="I416" s="50"/>
      <c r="J416" s="50"/>
      <c r="K416" s="50"/>
      <c r="L416" s="50"/>
      <c r="M416" s="59"/>
      <c r="O416" s="61"/>
      <c r="P416" s="61"/>
      <c r="Q416" s="61"/>
      <c r="R416" s="61"/>
      <c r="S416" s="61"/>
      <c r="T416" s="50">
        <v>204131</v>
      </c>
      <c r="U416" s="50">
        <v>0</v>
      </c>
      <c r="V416" s="50">
        <v>204131</v>
      </c>
      <c r="W416" s="50"/>
      <c r="X416" s="59"/>
      <c r="Y416" s="61"/>
      <c r="Z416" s="61"/>
      <c r="AA416" s="61"/>
      <c r="AB416" s="50">
        <v>228497</v>
      </c>
      <c r="AC416" s="50">
        <v>9362</v>
      </c>
      <c r="AD416" s="50">
        <v>219135</v>
      </c>
      <c r="AE416" s="50"/>
      <c r="AF416" s="61"/>
      <c r="AG416" s="61"/>
      <c r="AH416" s="61">
        <v>3940</v>
      </c>
      <c r="AI416" s="81">
        <v>366329</v>
      </c>
      <c r="AJ416" s="81">
        <v>366328.08</v>
      </c>
      <c r="AK416" s="50">
        <v>215195</v>
      </c>
      <c r="AL416" s="85">
        <f t="shared" si="74"/>
        <v>0.99999748859631643</v>
      </c>
      <c r="AM416" s="57"/>
      <c r="AN416" s="74"/>
    </row>
    <row r="417" spans="1:40" s="60" customFormat="1" ht="17.100000000000001" customHeight="1" x14ac:dyDescent="0.25">
      <c r="A417" s="54">
        <v>4110</v>
      </c>
      <c r="B417" s="148" t="s">
        <v>174</v>
      </c>
      <c r="C417" s="50">
        <v>475300</v>
      </c>
      <c r="D417" s="50">
        <v>475300</v>
      </c>
      <c r="E417" s="50"/>
      <c r="F417" s="50"/>
      <c r="G417" s="50"/>
      <c r="H417" s="50"/>
      <c r="I417" s="50"/>
      <c r="J417" s="50"/>
      <c r="K417" s="50"/>
      <c r="L417" s="50"/>
      <c r="M417" s="59"/>
      <c r="O417" s="61"/>
      <c r="P417" s="61"/>
      <c r="Q417" s="61"/>
      <c r="R417" s="61"/>
      <c r="S417" s="61"/>
      <c r="T417" s="50">
        <v>454802</v>
      </c>
      <c r="U417" s="50">
        <v>46975</v>
      </c>
      <c r="V417" s="50">
        <v>407827</v>
      </c>
      <c r="W417" s="50"/>
      <c r="X417" s="59"/>
      <c r="Y417" s="61"/>
      <c r="Z417" s="61"/>
      <c r="AA417" s="61"/>
      <c r="AB417" s="50">
        <f t="shared" si="73"/>
        <v>476658</v>
      </c>
      <c r="AC417" s="50">
        <v>100843</v>
      </c>
      <c r="AD417" s="50">
        <v>375815</v>
      </c>
      <c r="AE417" s="50"/>
      <c r="AF417" s="61"/>
      <c r="AG417" s="61"/>
      <c r="AH417" s="61"/>
      <c r="AI417" s="81">
        <v>995894</v>
      </c>
      <c r="AJ417" s="81">
        <v>995892.86</v>
      </c>
      <c r="AK417" s="50">
        <v>375815</v>
      </c>
      <c r="AL417" s="85">
        <f t="shared" si="74"/>
        <v>0.99999885529986121</v>
      </c>
      <c r="AM417" s="57"/>
      <c r="AN417" s="74"/>
    </row>
    <row r="418" spans="1:40" s="60" customFormat="1" ht="17.100000000000001" customHeight="1" x14ac:dyDescent="0.25">
      <c r="A418" s="54" t="s">
        <v>220</v>
      </c>
      <c r="B418" s="148" t="s">
        <v>174</v>
      </c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9"/>
      <c r="O418" s="61"/>
      <c r="P418" s="61"/>
      <c r="Q418" s="61"/>
      <c r="R418" s="61"/>
      <c r="S418" s="61"/>
      <c r="T418" s="50"/>
      <c r="U418" s="50"/>
      <c r="V418" s="50"/>
      <c r="W418" s="50"/>
      <c r="X418" s="59"/>
      <c r="Y418" s="61"/>
      <c r="Z418" s="61"/>
      <c r="AA418" s="61"/>
      <c r="AB418" s="50"/>
      <c r="AC418" s="50"/>
      <c r="AD418" s="50"/>
      <c r="AE418" s="50"/>
      <c r="AF418" s="61"/>
      <c r="AG418" s="61"/>
      <c r="AH418" s="61"/>
      <c r="AI418" s="81">
        <v>47844.9</v>
      </c>
      <c r="AJ418" s="81">
        <v>47375.55</v>
      </c>
      <c r="AK418" s="50"/>
      <c r="AL418" s="85">
        <f t="shared" si="74"/>
        <v>0.99019017700946188</v>
      </c>
      <c r="AM418" s="57"/>
      <c r="AN418" s="74"/>
    </row>
    <row r="419" spans="1:40" s="60" customFormat="1" ht="17.100000000000001" customHeight="1" x14ac:dyDescent="0.25">
      <c r="A419" s="54" t="s">
        <v>328</v>
      </c>
      <c r="B419" s="148" t="s">
        <v>174</v>
      </c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9"/>
      <c r="O419" s="61"/>
      <c r="P419" s="61"/>
      <c r="Q419" s="61"/>
      <c r="R419" s="61"/>
      <c r="S419" s="61"/>
      <c r="T419" s="50"/>
      <c r="U419" s="50"/>
      <c r="V419" s="50"/>
      <c r="W419" s="50"/>
      <c r="X419" s="59"/>
      <c r="Y419" s="61"/>
      <c r="Z419" s="61"/>
      <c r="AA419" s="61"/>
      <c r="AB419" s="50"/>
      <c r="AC419" s="50"/>
      <c r="AD419" s="50"/>
      <c r="AE419" s="50"/>
      <c r="AF419" s="61"/>
      <c r="AG419" s="61"/>
      <c r="AH419" s="61"/>
      <c r="AI419" s="81">
        <v>8934</v>
      </c>
      <c r="AJ419" s="81">
        <v>8846.08</v>
      </c>
      <c r="AK419" s="50"/>
      <c r="AL419" s="85">
        <f t="shared" si="74"/>
        <v>0.9901589433624356</v>
      </c>
      <c r="AM419" s="57"/>
      <c r="AN419" s="74"/>
    </row>
    <row r="420" spans="1:40" s="60" customFormat="1" ht="17.100000000000001" customHeight="1" x14ac:dyDescent="0.25">
      <c r="A420" s="54">
        <v>4120</v>
      </c>
      <c r="B420" s="62" t="s">
        <v>8</v>
      </c>
      <c r="C420" s="50">
        <v>66600</v>
      </c>
      <c r="D420" s="50">
        <v>66600</v>
      </c>
      <c r="E420" s="50"/>
      <c r="F420" s="50"/>
      <c r="G420" s="50"/>
      <c r="H420" s="50"/>
      <c r="I420" s="50"/>
      <c r="J420" s="50"/>
      <c r="K420" s="50"/>
      <c r="L420" s="50"/>
      <c r="M420" s="59"/>
      <c r="O420" s="61"/>
      <c r="P420" s="61"/>
      <c r="Q420" s="61"/>
      <c r="R420" s="61"/>
      <c r="S420" s="61"/>
      <c r="T420" s="50">
        <v>67894</v>
      </c>
      <c r="U420" s="50">
        <v>6680</v>
      </c>
      <c r="V420" s="50">
        <v>61214</v>
      </c>
      <c r="W420" s="50"/>
      <c r="X420" s="59"/>
      <c r="Y420" s="61"/>
      <c r="Z420" s="61"/>
      <c r="AA420" s="61"/>
      <c r="AB420" s="50">
        <f t="shared" si="73"/>
        <v>67962</v>
      </c>
      <c r="AC420" s="50">
        <v>15587</v>
      </c>
      <c r="AD420" s="50">
        <v>52375</v>
      </c>
      <c r="AE420" s="50"/>
      <c r="AF420" s="61"/>
      <c r="AG420" s="61"/>
      <c r="AH420" s="61"/>
      <c r="AI420" s="81">
        <v>111119</v>
      </c>
      <c r="AJ420" s="81">
        <v>110895.79</v>
      </c>
      <c r="AK420" s="50">
        <v>52375</v>
      </c>
      <c r="AL420" s="85">
        <f t="shared" si="74"/>
        <v>0.99799125262106381</v>
      </c>
      <c r="AM420" s="57"/>
      <c r="AN420" s="74"/>
    </row>
    <row r="421" spans="1:40" s="60" customFormat="1" ht="17.100000000000001" customHeight="1" x14ac:dyDescent="0.25">
      <c r="A421" s="54" t="s">
        <v>221</v>
      </c>
      <c r="B421" s="62" t="s">
        <v>8</v>
      </c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9"/>
      <c r="O421" s="61"/>
      <c r="P421" s="61"/>
      <c r="Q421" s="61"/>
      <c r="R421" s="61"/>
      <c r="S421" s="61"/>
      <c r="T421" s="50"/>
      <c r="U421" s="50"/>
      <c r="V421" s="50"/>
      <c r="W421" s="50"/>
      <c r="X421" s="59"/>
      <c r="Y421" s="61"/>
      <c r="Z421" s="61"/>
      <c r="AA421" s="61"/>
      <c r="AB421" s="50"/>
      <c r="AC421" s="50"/>
      <c r="AD421" s="50"/>
      <c r="AE421" s="50"/>
      <c r="AF421" s="61"/>
      <c r="AG421" s="61"/>
      <c r="AH421" s="61"/>
      <c r="AI421" s="81">
        <v>6681.09</v>
      </c>
      <c r="AJ421" s="81">
        <v>5663.27</v>
      </c>
      <c r="AK421" s="50"/>
      <c r="AL421" s="85">
        <f t="shared" si="74"/>
        <v>0.847656594956811</v>
      </c>
      <c r="AM421" s="57"/>
      <c r="AN421" s="74"/>
    </row>
    <row r="422" spans="1:40" s="60" customFormat="1" ht="17.100000000000001" customHeight="1" x14ac:dyDescent="0.25">
      <c r="A422" s="54" t="s">
        <v>329</v>
      </c>
      <c r="B422" s="62" t="s">
        <v>8</v>
      </c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9"/>
      <c r="O422" s="61"/>
      <c r="P422" s="61"/>
      <c r="Q422" s="61"/>
      <c r="R422" s="61"/>
      <c r="S422" s="61"/>
      <c r="T422" s="50"/>
      <c r="U422" s="50"/>
      <c r="V422" s="50"/>
      <c r="W422" s="50"/>
      <c r="X422" s="59"/>
      <c r="Y422" s="61"/>
      <c r="Z422" s="61"/>
      <c r="AA422" s="61"/>
      <c r="AB422" s="50"/>
      <c r="AC422" s="50"/>
      <c r="AD422" s="50"/>
      <c r="AE422" s="50"/>
      <c r="AF422" s="61"/>
      <c r="AG422" s="61"/>
      <c r="AH422" s="61"/>
      <c r="AI422" s="81">
        <v>1247.55</v>
      </c>
      <c r="AJ422" s="81">
        <v>1057.6400000000001</v>
      </c>
      <c r="AK422" s="50"/>
      <c r="AL422" s="85">
        <f t="shared" si="74"/>
        <v>0.84777363632720137</v>
      </c>
      <c r="AM422" s="57"/>
      <c r="AN422" s="74"/>
    </row>
    <row r="423" spans="1:40" s="60" customFormat="1" ht="17.100000000000001" customHeight="1" x14ac:dyDescent="0.25">
      <c r="A423" s="54" t="s">
        <v>160</v>
      </c>
      <c r="B423" s="62" t="s">
        <v>161</v>
      </c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9"/>
      <c r="O423" s="61"/>
      <c r="P423" s="61"/>
      <c r="Q423" s="61"/>
      <c r="R423" s="61"/>
      <c r="S423" s="61"/>
      <c r="T423" s="50">
        <v>8000</v>
      </c>
      <c r="U423" s="50">
        <v>0</v>
      </c>
      <c r="V423" s="50">
        <v>8000</v>
      </c>
      <c r="W423" s="50"/>
      <c r="X423" s="59"/>
      <c r="Y423" s="61"/>
      <c r="Z423" s="61"/>
      <c r="AA423" s="61"/>
      <c r="AB423" s="50">
        <v>9500</v>
      </c>
      <c r="AC423" s="50">
        <v>7300</v>
      </c>
      <c r="AD423" s="50">
        <v>2200</v>
      </c>
      <c r="AE423" s="50"/>
      <c r="AF423" s="61"/>
      <c r="AG423" s="61"/>
      <c r="AH423" s="61"/>
      <c r="AI423" s="81">
        <v>39798</v>
      </c>
      <c r="AJ423" s="81">
        <v>39797.17</v>
      </c>
      <c r="AK423" s="50">
        <v>2200</v>
      </c>
      <c r="AL423" s="85">
        <f t="shared" si="74"/>
        <v>0.9999791446806372</v>
      </c>
      <c r="AM423" s="57"/>
      <c r="AN423" s="74"/>
    </row>
    <row r="424" spans="1:40" s="60" customFormat="1" ht="17.100000000000001" customHeight="1" x14ac:dyDescent="0.25">
      <c r="A424" s="54">
        <v>4210</v>
      </c>
      <c r="B424" s="148" t="s">
        <v>83</v>
      </c>
      <c r="C424" s="50">
        <v>475000</v>
      </c>
      <c r="D424" s="50">
        <v>475000</v>
      </c>
      <c r="E424" s="50"/>
      <c r="F424" s="50"/>
      <c r="G424" s="50"/>
      <c r="H424" s="50"/>
      <c r="I424" s="50"/>
      <c r="J424" s="50"/>
      <c r="K424" s="50"/>
      <c r="L424" s="50"/>
      <c r="M424" s="59"/>
      <c r="O424" s="61"/>
      <c r="P424" s="61"/>
      <c r="Q424" s="61"/>
      <c r="R424" s="61"/>
      <c r="S424" s="61"/>
      <c r="T424" s="50">
        <v>606687</v>
      </c>
      <c r="U424" s="50">
        <v>416812</v>
      </c>
      <c r="V424" s="50">
        <v>189875</v>
      </c>
      <c r="W424" s="50"/>
      <c r="X424" s="59"/>
      <c r="Y424" s="61"/>
      <c r="Z424" s="61"/>
      <c r="AA424" s="61"/>
      <c r="AB424" s="50">
        <v>388883</v>
      </c>
      <c r="AC424" s="50">
        <v>328134</v>
      </c>
      <c r="AD424" s="50">
        <v>60749</v>
      </c>
      <c r="AE424" s="50"/>
      <c r="AF424" s="61"/>
      <c r="AG424" s="61"/>
      <c r="AH424" s="61">
        <v>19000</v>
      </c>
      <c r="AI424" s="81">
        <v>768732</v>
      </c>
      <c r="AJ424" s="81">
        <v>758437.18</v>
      </c>
      <c r="AK424" s="50">
        <v>60749</v>
      </c>
      <c r="AL424" s="85">
        <f t="shared" si="74"/>
        <v>0.98660805066004809</v>
      </c>
      <c r="AM424" s="57"/>
      <c r="AN424" s="74"/>
    </row>
    <row r="425" spans="1:40" s="60" customFormat="1" ht="17.100000000000001" customHeight="1" x14ac:dyDescent="0.25">
      <c r="A425" s="54" t="s">
        <v>330</v>
      </c>
      <c r="B425" s="148" t="s">
        <v>83</v>
      </c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9"/>
      <c r="O425" s="61"/>
      <c r="P425" s="61"/>
      <c r="Q425" s="61"/>
      <c r="R425" s="61"/>
      <c r="S425" s="61"/>
      <c r="T425" s="50"/>
      <c r="U425" s="50"/>
      <c r="V425" s="50"/>
      <c r="W425" s="50"/>
      <c r="X425" s="59"/>
      <c r="Y425" s="61"/>
      <c r="Z425" s="61"/>
      <c r="AA425" s="61"/>
      <c r="AB425" s="50"/>
      <c r="AC425" s="50"/>
      <c r="AD425" s="50"/>
      <c r="AE425" s="50"/>
      <c r="AF425" s="61"/>
      <c r="AG425" s="61"/>
      <c r="AH425" s="61"/>
      <c r="AI425" s="81">
        <v>81630.17</v>
      </c>
      <c r="AJ425" s="81">
        <v>42724.75</v>
      </c>
      <c r="AK425" s="50"/>
      <c r="AL425" s="85">
        <f t="shared" si="74"/>
        <v>0.52339410784027529</v>
      </c>
      <c r="AM425" s="57"/>
      <c r="AN425" s="74"/>
    </row>
    <row r="426" spans="1:40" s="60" customFormat="1" ht="17.100000000000001" customHeight="1" x14ac:dyDescent="0.25">
      <c r="A426" s="54" t="s">
        <v>331</v>
      </c>
      <c r="B426" s="148" t="s">
        <v>83</v>
      </c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9"/>
      <c r="O426" s="61"/>
      <c r="P426" s="61"/>
      <c r="Q426" s="61"/>
      <c r="R426" s="61"/>
      <c r="S426" s="61"/>
      <c r="T426" s="50"/>
      <c r="U426" s="50"/>
      <c r="V426" s="50"/>
      <c r="W426" s="50"/>
      <c r="X426" s="59"/>
      <c r="Y426" s="61"/>
      <c r="Z426" s="61"/>
      <c r="AA426" s="61"/>
      <c r="AB426" s="50"/>
      <c r="AC426" s="50"/>
      <c r="AD426" s="50"/>
      <c r="AE426" s="50"/>
      <c r="AF426" s="61"/>
      <c r="AG426" s="61"/>
      <c r="AH426" s="61"/>
      <c r="AI426" s="81">
        <v>15232.1</v>
      </c>
      <c r="AJ426" s="81">
        <v>7975.39</v>
      </c>
      <c r="AK426" s="50"/>
      <c r="AL426" s="85">
        <f t="shared" si="74"/>
        <v>0.52359096907189429</v>
      </c>
      <c r="AM426" s="57"/>
      <c r="AN426" s="74"/>
    </row>
    <row r="427" spans="1:40" s="60" customFormat="1" ht="17.100000000000001" customHeight="1" x14ac:dyDescent="0.25">
      <c r="A427" s="54">
        <v>4220</v>
      </c>
      <c r="B427" s="55" t="s">
        <v>75</v>
      </c>
      <c r="C427" s="50">
        <v>502350</v>
      </c>
      <c r="D427" s="50">
        <v>502350</v>
      </c>
      <c r="E427" s="50"/>
      <c r="F427" s="50"/>
      <c r="G427" s="50"/>
      <c r="H427" s="50"/>
      <c r="I427" s="50"/>
      <c r="J427" s="50"/>
      <c r="K427" s="50"/>
      <c r="L427" s="50"/>
      <c r="M427" s="59"/>
      <c r="O427" s="61"/>
      <c r="P427" s="61"/>
      <c r="Q427" s="61"/>
      <c r="R427" s="61"/>
      <c r="S427" s="61"/>
      <c r="T427" s="50">
        <v>555295</v>
      </c>
      <c r="U427" s="50">
        <v>330506</v>
      </c>
      <c r="V427" s="50">
        <v>224789</v>
      </c>
      <c r="W427" s="50"/>
      <c r="X427" s="59"/>
      <c r="Y427" s="61"/>
      <c r="Z427" s="61"/>
      <c r="AA427" s="61"/>
      <c r="AB427" s="50">
        <f t="shared" si="73"/>
        <v>580270</v>
      </c>
      <c r="AC427" s="50">
        <v>326959</v>
      </c>
      <c r="AD427" s="50">
        <v>253311</v>
      </c>
      <c r="AE427" s="50"/>
      <c r="AF427" s="61"/>
      <c r="AG427" s="61"/>
      <c r="AH427" s="61"/>
      <c r="AI427" s="81">
        <v>644911</v>
      </c>
      <c r="AJ427" s="81">
        <v>644613.14</v>
      </c>
      <c r="AK427" s="50">
        <v>253311</v>
      </c>
      <c r="AL427" s="85">
        <f t="shared" si="74"/>
        <v>0.99953813782056755</v>
      </c>
      <c r="AM427" s="57"/>
      <c r="AN427" s="74"/>
    </row>
    <row r="428" spans="1:40" s="60" customFormat="1" ht="17.100000000000001" customHeight="1" x14ac:dyDescent="0.25">
      <c r="A428" s="54">
        <v>4230</v>
      </c>
      <c r="B428" s="55" t="s">
        <v>82</v>
      </c>
      <c r="C428" s="50">
        <v>105300</v>
      </c>
      <c r="D428" s="50">
        <v>105300</v>
      </c>
      <c r="E428" s="50"/>
      <c r="F428" s="50"/>
      <c r="G428" s="50"/>
      <c r="H428" s="50"/>
      <c r="I428" s="50"/>
      <c r="J428" s="50"/>
      <c r="K428" s="50"/>
      <c r="L428" s="50"/>
      <c r="M428" s="59"/>
      <c r="O428" s="61"/>
      <c r="P428" s="61"/>
      <c r="Q428" s="61"/>
      <c r="R428" s="61"/>
      <c r="S428" s="61"/>
      <c r="T428" s="50">
        <v>167330</v>
      </c>
      <c r="U428" s="50">
        <v>46000</v>
      </c>
      <c r="V428" s="50">
        <v>121330</v>
      </c>
      <c r="W428" s="50"/>
      <c r="X428" s="59"/>
      <c r="Y428" s="61"/>
      <c r="Z428" s="61"/>
      <c r="AA428" s="61"/>
      <c r="AB428" s="50">
        <f t="shared" si="73"/>
        <v>139252</v>
      </c>
      <c r="AC428" s="50">
        <v>56310</v>
      </c>
      <c r="AD428" s="50">
        <v>82942</v>
      </c>
      <c r="AE428" s="50"/>
      <c r="AF428" s="61"/>
      <c r="AG428" s="61"/>
      <c r="AH428" s="61"/>
      <c r="AI428" s="81">
        <v>40005</v>
      </c>
      <c r="AJ428" s="81">
        <v>39993.800000000003</v>
      </c>
      <c r="AK428" s="50">
        <v>82942</v>
      </c>
      <c r="AL428" s="85">
        <f t="shared" si="74"/>
        <v>0.99972003499562567</v>
      </c>
      <c r="AM428" s="57"/>
      <c r="AN428" s="74"/>
    </row>
    <row r="429" spans="1:40" s="60" customFormat="1" ht="17.100000000000001" customHeight="1" x14ac:dyDescent="0.25">
      <c r="A429" s="54">
        <v>4260</v>
      </c>
      <c r="B429" s="55" t="s">
        <v>6</v>
      </c>
      <c r="C429" s="50">
        <v>137665</v>
      </c>
      <c r="D429" s="50">
        <v>137665</v>
      </c>
      <c r="E429" s="50"/>
      <c r="F429" s="50"/>
      <c r="G429" s="50"/>
      <c r="H429" s="50"/>
      <c r="I429" s="50"/>
      <c r="J429" s="50"/>
      <c r="K429" s="50"/>
      <c r="L429" s="50"/>
      <c r="M429" s="59"/>
      <c r="O429" s="61"/>
      <c r="P429" s="61"/>
      <c r="Q429" s="61"/>
      <c r="R429" s="61"/>
      <c r="S429" s="61"/>
      <c r="T429" s="50">
        <v>183443</v>
      </c>
      <c r="U429" s="50">
        <v>59231</v>
      </c>
      <c r="V429" s="50">
        <v>124212</v>
      </c>
      <c r="W429" s="50"/>
      <c r="X429" s="59"/>
      <c r="Y429" s="61"/>
      <c r="Z429" s="61"/>
      <c r="AA429" s="61"/>
      <c r="AB429" s="50">
        <f t="shared" si="73"/>
        <v>128485</v>
      </c>
      <c r="AC429" s="50">
        <v>74185</v>
      </c>
      <c r="AD429" s="50">
        <v>54300</v>
      </c>
      <c r="AE429" s="50"/>
      <c r="AF429" s="61"/>
      <c r="AG429" s="61"/>
      <c r="AH429" s="61"/>
      <c r="AI429" s="81">
        <v>190183</v>
      </c>
      <c r="AJ429" s="81">
        <v>190182.46</v>
      </c>
      <c r="AK429" s="50">
        <v>54300</v>
      </c>
      <c r="AL429" s="85">
        <f t="shared" si="74"/>
        <v>0.99999716062949895</v>
      </c>
      <c r="AM429" s="57"/>
      <c r="AN429" s="74"/>
    </row>
    <row r="430" spans="1:40" s="60" customFormat="1" ht="17.100000000000001" customHeight="1" x14ac:dyDescent="0.25">
      <c r="A430" s="54">
        <v>4270</v>
      </c>
      <c r="B430" s="55" t="s">
        <v>29</v>
      </c>
      <c r="C430" s="50">
        <v>50000</v>
      </c>
      <c r="D430" s="50">
        <v>50000</v>
      </c>
      <c r="E430" s="50"/>
      <c r="F430" s="50"/>
      <c r="G430" s="50"/>
      <c r="H430" s="50"/>
      <c r="I430" s="50"/>
      <c r="J430" s="50"/>
      <c r="K430" s="50"/>
      <c r="L430" s="50"/>
      <c r="M430" s="59"/>
      <c r="O430" s="61"/>
      <c r="P430" s="61"/>
      <c r="Q430" s="61"/>
      <c r="R430" s="61"/>
      <c r="S430" s="61"/>
      <c r="T430" s="50">
        <v>59214</v>
      </c>
      <c r="U430" s="50">
        <v>24185</v>
      </c>
      <c r="V430" s="50">
        <v>35029</v>
      </c>
      <c r="W430" s="50"/>
      <c r="X430" s="59"/>
      <c r="Y430" s="61"/>
      <c r="Z430" s="61"/>
      <c r="AA430" s="61"/>
      <c r="AB430" s="50">
        <v>114863</v>
      </c>
      <c r="AC430" s="50">
        <v>104663</v>
      </c>
      <c r="AD430" s="50">
        <v>10200</v>
      </c>
      <c r="AE430" s="50"/>
      <c r="AF430" s="61"/>
      <c r="AG430" s="61"/>
      <c r="AH430" s="61"/>
      <c r="AI430" s="81">
        <v>87134</v>
      </c>
      <c r="AJ430" s="81">
        <v>86027.86</v>
      </c>
      <c r="AK430" s="50">
        <v>10200</v>
      </c>
      <c r="AL430" s="85">
        <f t="shared" si="74"/>
        <v>0.98730529988293891</v>
      </c>
      <c r="AM430" s="57"/>
      <c r="AN430" s="74"/>
    </row>
    <row r="431" spans="1:40" s="60" customFormat="1" ht="17.100000000000001" customHeight="1" x14ac:dyDescent="0.25">
      <c r="A431" s="54" t="s">
        <v>144</v>
      </c>
      <c r="B431" s="55" t="s">
        <v>145</v>
      </c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9"/>
      <c r="O431" s="61"/>
      <c r="P431" s="61"/>
      <c r="Q431" s="61"/>
      <c r="R431" s="61"/>
      <c r="S431" s="61"/>
      <c r="T431" s="50"/>
      <c r="U431" s="50"/>
      <c r="V431" s="50"/>
      <c r="W431" s="50"/>
      <c r="X431" s="59"/>
      <c r="Y431" s="61"/>
      <c r="Z431" s="61"/>
      <c r="AA431" s="61"/>
      <c r="AB431" s="50">
        <f t="shared" ref="AB431:AB446" si="75">SUM(AC431:AD431)</f>
        <v>3179</v>
      </c>
      <c r="AC431" s="50">
        <v>1179</v>
      </c>
      <c r="AD431" s="50">
        <v>2000</v>
      </c>
      <c r="AE431" s="50"/>
      <c r="AF431" s="61"/>
      <c r="AG431" s="61"/>
      <c r="AH431" s="61"/>
      <c r="AI431" s="81">
        <v>4291</v>
      </c>
      <c r="AJ431" s="81">
        <v>4291</v>
      </c>
      <c r="AK431" s="50">
        <v>2000</v>
      </c>
      <c r="AL431" s="85">
        <f t="shared" si="74"/>
        <v>1</v>
      </c>
      <c r="AM431" s="57"/>
      <c r="AN431" s="74"/>
    </row>
    <row r="432" spans="1:40" s="60" customFormat="1" ht="17.100000000000001" customHeight="1" x14ac:dyDescent="0.25">
      <c r="A432" s="54">
        <v>4300</v>
      </c>
      <c r="B432" s="55" t="s">
        <v>28</v>
      </c>
      <c r="C432" s="50">
        <v>74500</v>
      </c>
      <c r="D432" s="50">
        <v>74500</v>
      </c>
      <c r="E432" s="50"/>
      <c r="F432" s="50"/>
      <c r="G432" s="50"/>
      <c r="H432" s="50"/>
      <c r="I432" s="50"/>
      <c r="J432" s="50"/>
      <c r="K432" s="50"/>
      <c r="L432" s="50"/>
      <c r="M432" s="59"/>
      <c r="O432" s="61"/>
      <c r="P432" s="61"/>
      <c r="Q432" s="61"/>
      <c r="R432" s="61"/>
      <c r="S432" s="61"/>
      <c r="T432" s="50">
        <v>132926</v>
      </c>
      <c r="U432" s="50">
        <v>49628</v>
      </c>
      <c r="V432" s="50">
        <v>83198</v>
      </c>
      <c r="W432" s="50"/>
      <c r="X432" s="59"/>
      <c r="Y432" s="61"/>
      <c r="Z432" s="61"/>
      <c r="AA432" s="61"/>
      <c r="AB432" s="50">
        <v>153053</v>
      </c>
      <c r="AC432" s="50">
        <v>142569</v>
      </c>
      <c r="AD432" s="50">
        <v>10484</v>
      </c>
      <c r="AE432" s="50"/>
      <c r="AF432" s="61"/>
      <c r="AG432" s="61"/>
      <c r="AH432" s="61"/>
      <c r="AI432" s="81">
        <v>525472</v>
      </c>
      <c r="AJ432" s="81">
        <v>521970.58</v>
      </c>
      <c r="AK432" s="50">
        <v>10484</v>
      </c>
      <c r="AL432" s="85">
        <f t="shared" si="74"/>
        <v>0.99333661926801053</v>
      </c>
      <c r="AM432" s="57"/>
      <c r="AN432" s="74"/>
    </row>
    <row r="433" spans="1:40" s="60" customFormat="1" ht="17.100000000000001" customHeight="1" x14ac:dyDescent="0.25">
      <c r="A433" s="54" t="s">
        <v>284</v>
      </c>
      <c r="B433" s="55" t="s">
        <v>28</v>
      </c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9"/>
      <c r="O433" s="61"/>
      <c r="P433" s="61"/>
      <c r="Q433" s="61"/>
      <c r="R433" s="61"/>
      <c r="S433" s="61"/>
      <c r="T433" s="50"/>
      <c r="U433" s="50"/>
      <c r="V433" s="50"/>
      <c r="W433" s="50"/>
      <c r="X433" s="59"/>
      <c r="Y433" s="61"/>
      <c r="Z433" s="61"/>
      <c r="AA433" s="61"/>
      <c r="AB433" s="50"/>
      <c r="AC433" s="50"/>
      <c r="AD433" s="50"/>
      <c r="AE433" s="50"/>
      <c r="AF433" s="61"/>
      <c r="AG433" s="61"/>
      <c r="AH433" s="61"/>
      <c r="AI433" s="81">
        <v>135690.79999999999</v>
      </c>
      <c r="AJ433" s="81">
        <v>101.98</v>
      </c>
      <c r="AK433" s="50"/>
      <c r="AL433" s="85">
        <f t="shared" si="74"/>
        <v>7.5156163866673363E-4</v>
      </c>
      <c r="AM433" s="57"/>
      <c r="AN433" s="74"/>
    </row>
    <row r="434" spans="1:40" s="60" customFormat="1" ht="17.100000000000001" customHeight="1" x14ac:dyDescent="0.25">
      <c r="A434" s="54" t="s">
        <v>332</v>
      </c>
      <c r="B434" s="55" t="s">
        <v>28</v>
      </c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9"/>
      <c r="O434" s="61"/>
      <c r="P434" s="61"/>
      <c r="Q434" s="61"/>
      <c r="R434" s="61"/>
      <c r="S434" s="61"/>
      <c r="T434" s="50"/>
      <c r="U434" s="50"/>
      <c r="V434" s="50"/>
      <c r="W434" s="50"/>
      <c r="X434" s="59"/>
      <c r="Y434" s="61"/>
      <c r="Z434" s="61"/>
      <c r="AA434" s="61"/>
      <c r="AB434" s="50"/>
      <c r="AC434" s="50"/>
      <c r="AD434" s="50"/>
      <c r="AE434" s="50"/>
      <c r="AF434" s="61"/>
      <c r="AG434" s="61"/>
      <c r="AH434" s="61"/>
      <c r="AI434" s="81">
        <v>25309.200000000001</v>
      </c>
      <c r="AJ434" s="81">
        <v>19.02</v>
      </c>
      <c r="AK434" s="50"/>
      <c r="AL434" s="85">
        <f t="shared" si="74"/>
        <v>7.5150538144232138E-4</v>
      </c>
      <c r="AM434" s="57"/>
      <c r="AN434" s="74"/>
    </row>
    <row r="435" spans="1:40" s="60" customFormat="1" ht="17.100000000000001" customHeight="1" x14ac:dyDescent="0.25">
      <c r="A435" s="54" t="s">
        <v>178</v>
      </c>
      <c r="B435" s="55" t="s">
        <v>277</v>
      </c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9"/>
      <c r="O435" s="61"/>
      <c r="P435" s="61"/>
      <c r="Q435" s="61"/>
      <c r="R435" s="61"/>
      <c r="S435" s="61"/>
      <c r="T435" s="50">
        <v>2900</v>
      </c>
      <c r="U435" s="50">
        <v>800</v>
      </c>
      <c r="V435" s="50">
        <v>2100</v>
      </c>
      <c r="W435" s="50"/>
      <c r="X435" s="59"/>
      <c r="Y435" s="61"/>
      <c r="Z435" s="61"/>
      <c r="AA435" s="61"/>
      <c r="AB435" s="50">
        <f t="shared" si="75"/>
        <v>2726</v>
      </c>
      <c r="AC435" s="50">
        <v>586</v>
      </c>
      <c r="AD435" s="50">
        <v>2140</v>
      </c>
      <c r="AE435" s="50"/>
      <c r="AF435" s="61"/>
      <c r="AG435" s="61"/>
      <c r="AH435" s="61"/>
      <c r="AI435" s="81">
        <v>8135</v>
      </c>
      <c r="AJ435" s="81">
        <v>7999</v>
      </c>
      <c r="AK435" s="50">
        <v>2140</v>
      </c>
      <c r="AL435" s="85">
        <f t="shared" si="74"/>
        <v>0.9832821143208359</v>
      </c>
      <c r="AM435" s="57"/>
      <c r="AN435" s="74"/>
    </row>
    <row r="436" spans="1:40" s="60" customFormat="1" ht="17.100000000000001" customHeight="1" x14ac:dyDescent="0.25">
      <c r="A436" s="54" t="s">
        <v>180</v>
      </c>
      <c r="B436" s="55" t="s">
        <v>270</v>
      </c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9"/>
      <c r="O436" s="61"/>
      <c r="P436" s="61"/>
      <c r="Q436" s="61"/>
      <c r="R436" s="61"/>
      <c r="S436" s="61"/>
      <c r="T436" s="50"/>
      <c r="U436" s="50"/>
      <c r="V436" s="50"/>
      <c r="W436" s="50"/>
      <c r="X436" s="59"/>
      <c r="Y436" s="61"/>
      <c r="Z436" s="61"/>
      <c r="AA436" s="61"/>
      <c r="AB436" s="50"/>
      <c r="AC436" s="50"/>
      <c r="AD436" s="50"/>
      <c r="AE436" s="50"/>
      <c r="AF436" s="61"/>
      <c r="AG436" s="61"/>
      <c r="AH436" s="61"/>
      <c r="AI436" s="81">
        <v>972</v>
      </c>
      <c r="AJ436" s="81">
        <v>971.36</v>
      </c>
      <c r="AK436" s="50"/>
      <c r="AL436" s="85">
        <f t="shared" si="74"/>
        <v>0.99934156378600825</v>
      </c>
      <c r="AM436" s="57"/>
      <c r="AN436" s="74"/>
    </row>
    <row r="437" spans="1:40" s="60" customFormat="1" ht="17.100000000000001" customHeight="1" x14ac:dyDescent="0.25">
      <c r="A437" s="54">
        <v>4410</v>
      </c>
      <c r="B437" s="47" t="s">
        <v>5</v>
      </c>
      <c r="C437" s="50">
        <v>1800</v>
      </c>
      <c r="D437" s="50">
        <v>1800</v>
      </c>
      <c r="E437" s="50"/>
      <c r="F437" s="50"/>
      <c r="G437" s="50"/>
      <c r="H437" s="50"/>
      <c r="I437" s="50"/>
      <c r="J437" s="50"/>
      <c r="K437" s="50"/>
      <c r="L437" s="50"/>
      <c r="M437" s="59"/>
      <c r="O437" s="61"/>
      <c r="P437" s="61"/>
      <c r="Q437" s="61"/>
      <c r="R437" s="61"/>
      <c r="S437" s="61"/>
      <c r="T437" s="50">
        <v>1761</v>
      </c>
      <c r="U437" s="50">
        <v>211</v>
      </c>
      <c r="V437" s="50">
        <v>1550</v>
      </c>
      <c r="W437" s="50"/>
      <c r="X437" s="59"/>
      <c r="Y437" s="61"/>
      <c r="Z437" s="61"/>
      <c r="AA437" s="61"/>
      <c r="AB437" s="50">
        <f t="shared" si="75"/>
        <v>1548</v>
      </c>
      <c r="AC437" s="50">
        <v>528</v>
      </c>
      <c r="AD437" s="50">
        <v>1020</v>
      </c>
      <c r="AE437" s="50"/>
      <c r="AF437" s="61"/>
      <c r="AG437" s="61"/>
      <c r="AH437" s="61"/>
      <c r="AI437" s="81">
        <v>30</v>
      </c>
      <c r="AJ437" s="81">
        <v>30</v>
      </c>
      <c r="AK437" s="50">
        <v>1020</v>
      </c>
      <c r="AL437" s="85">
        <f t="shared" si="74"/>
        <v>1</v>
      </c>
      <c r="AM437" s="57"/>
      <c r="AN437" s="74"/>
    </row>
    <row r="438" spans="1:40" s="60" customFormat="1" ht="17.100000000000001" customHeight="1" x14ac:dyDescent="0.25">
      <c r="A438" s="54">
        <v>4430</v>
      </c>
      <c r="B438" s="47" t="s">
        <v>7</v>
      </c>
      <c r="C438" s="50">
        <v>18890</v>
      </c>
      <c r="D438" s="50">
        <v>18890</v>
      </c>
      <c r="E438" s="50"/>
      <c r="F438" s="50"/>
      <c r="G438" s="50"/>
      <c r="H438" s="50"/>
      <c r="I438" s="50"/>
      <c r="J438" s="50"/>
      <c r="K438" s="50"/>
      <c r="L438" s="50"/>
      <c r="M438" s="59"/>
      <c r="O438" s="61"/>
      <c r="P438" s="61"/>
      <c r="Q438" s="61"/>
      <c r="R438" s="61"/>
      <c r="S438" s="61"/>
      <c r="T438" s="50">
        <v>15042</v>
      </c>
      <c r="U438" s="50">
        <v>10762</v>
      </c>
      <c r="V438" s="50">
        <v>4280</v>
      </c>
      <c r="W438" s="50"/>
      <c r="X438" s="59"/>
      <c r="Y438" s="61"/>
      <c r="Z438" s="61"/>
      <c r="AA438" s="61"/>
      <c r="AB438" s="50">
        <f t="shared" si="75"/>
        <v>9686</v>
      </c>
      <c r="AC438" s="50">
        <v>6526</v>
      </c>
      <c r="AD438" s="50">
        <v>3160</v>
      </c>
      <c r="AE438" s="50"/>
      <c r="AF438" s="61"/>
      <c r="AG438" s="61"/>
      <c r="AH438" s="61"/>
      <c r="AI438" s="81">
        <v>4694</v>
      </c>
      <c r="AJ438" s="81">
        <v>4693.1899999999996</v>
      </c>
      <c r="AK438" s="50">
        <v>3160</v>
      </c>
      <c r="AL438" s="85">
        <f t="shared" si="74"/>
        <v>0.99982743928419249</v>
      </c>
      <c r="AM438" s="57"/>
      <c r="AN438" s="74"/>
    </row>
    <row r="439" spans="1:40" s="60" customFormat="1" ht="17.100000000000001" customHeight="1" x14ac:dyDescent="0.25">
      <c r="A439" s="54">
        <v>4440</v>
      </c>
      <c r="B439" s="47" t="s">
        <v>9</v>
      </c>
      <c r="C439" s="50">
        <v>100956</v>
      </c>
      <c r="D439" s="50">
        <v>100956</v>
      </c>
      <c r="E439" s="50"/>
      <c r="F439" s="50"/>
      <c r="G439" s="50"/>
      <c r="H439" s="50"/>
      <c r="I439" s="50"/>
      <c r="J439" s="50"/>
      <c r="K439" s="50"/>
      <c r="L439" s="50"/>
      <c r="M439" s="59"/>
      <c r="O439" s="61"/>
      <c r="P439" s="61"/>
      <c r="Q439" s="61"/>
      <c r="R439" s="61"/>
      <c r="S439" s="61"/>
      <c r="T439" s="50">
        <v>102670</v>
      </c>
      <c r="U439" s="50">
        <v>39000</v>
      </c>
      <c r="V439" s="50">
        <v>63670</v>
      </c>
      <c r="W439" s="50"/>
      <c r="X439" s="59"/>
      <c r="Y439" s="61"/>
      <c r="Z439" s="61"/>
      <c r="AA439" s="61"/>
      <c r="AB439" s="50">
        <f t="shared" si="75"/>
        <v>107600</v>
      </c>
      <c r="AC439" s="50">
        <v>35910</v>
      </c>
      <c r="AD439" s="50">
        <v>71690</v>
      </c>
      <c r="AE439" s="50"/>
      <c r="AF439" s="61"/>
      <c r="AG439" s="61"/>
      <c r="AH439" s="61"/>
      <c r="AI439" s="81">
        <v>236745</v>
      </c>
      <c r="AJ439" s="81">
        <v>236743.98</v>
      </c>
      <c r="AK439" s="50">
        <v>75190</v>
      </c>
      <c r="AL439" s="85">
        <f t="shared" si="74"/>
        <v>0.99999569156687584</v>
      </c>
      <c r="AM439" s="57"/>
      <c r="AN439" s="74"/>
    </row>
    <row r="440" spans="1:40" s="60" customFormat="1" ht="17.100000000000001" customHeight="1" x14ac:dyDescent="0.25">
      <c r="A440" s="54">
        <v>4480</v>
      </c>
      <c r="B440" s="47" t="s">
        <v>32</v>
      </c>
      <c r="C440" s="50">
        <v>4230</v>
      </c>
      <c r="D440" s="50">
        <v>4230</v>
      </c>
      <c r="E440" s="50"/>
      <c r="F440" s="50"/>
      <c r="G440" s="50"/>
      <c r="H440" s="50"/>
      <c r="I440" s="50"/>
      <c r="J440" s="50"/>
      <c r="K440" s="50"/>
      <c r="L440" s="50"/>
      <c r="M440" s="59"/>
      <c r="O440" s="61"/>
      <c r="P440" s="61"/>
      <c r="Q440" s="61"/>
      <c r="R440" s="61"/>
      <c r="S440" s="61"/>
      <c r="T440" s="50">
        <v>29362</v>
      </c>
      <c r="U440" s="50">
        <v>0</v>
      </c>
      <c r="V440" s="50">
        <v>29362</v>
      </c>
      <c r="W440" s="50"/>
      <c r="X440" s="59"/>
      <c r="Y440" s="61"/>
      <c r="Z440" s="61"/>
      <c r="AA440" s="61"/>
      <c r="AB440" s="50">
        <v>22183</v>
      </c>
      <c r="AC440" s="50">
        <v>11645</v>
      </c>
      <c r="AD440" s="50">
        <v>10538</v>
      </c>
      <c r="AE440" s="50"/>
      <c r="AF440" s="61"/>
      <c r="AG440" s="61"/>
      <c r="AH440" s="61"/>
      <c r="AI440" s="81">
        <v>28084</v>
      </c>
      <c r="AJ440" s="81">
        <v>28084</v>
      </c>
      <c r="AK440" s="50">
        <v>10538</v>
      </c>
      <c r="AL440" s="85">
        <f t="shared" si="74"/>
        <v>1</v>
      </c>
      <c r="AM440" s="57"/>
      <c r="AN440" s="74"/>
    </row>
    <row r="441" spans="1:40" s="60" customFormat="1" ht="17.100000000000001" customHeight="1" x14ac:dyDescent="0.25">
      <c r="A441" s="54">
        <v>4500</v>
      </c>
      <c r="B441" s="47" t="s">
        <v>96</v>
      </c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9"/>
      <c r="O441" s="61"/>
      <c r="P441" s="61"/>
      <c r="Q441" s="61"/>
      <c r="R441" s="61"/>
      <c r="S441" s="61"/>
      <c r="T441" s="50">
        <v>1430</v>
      </c>
      <c r="U441" s="50">
        <v>0</v>
      </c>
      <c r="V441" s="50">
        <v>1430</v>
      </c>
      <c r="W441" s="50"/>
      <c r="X441" s="59"/>
      <c r="Y441" s="61"/>
      <c r="Z441" s="61"/>
      <c r="AA441" s="61"/>
      <c r="AB441" s="50">
        <v>1776</v>
      </c>
      <c r="AC441" s="50">
        <v>346</v>
      </c>
      <c r="AD441" s="50">
        <v>1430</v>
      </c>
      <c r="AE441" s="50"/>
      <c r="AF441" s="61"/>
      <c r="AG441" s="61"/>
      <c r="AH441" s="61"/>
      <c r="AI441" s="81">
        <v>688</v>
      </c>
      <c r="AJ441" s="81">
        <v>688</v>
      </c>
      <c r="AK441" s="50">
        <v>1430</v>
      </c>
      <c r="AL441" s="85">
        <f t="shared" si="74"/>
        <v>1</v>
      </c>
      <c r="AM441" s="57"/>
      <c r="AN441" s="74"/>
    </row>
    <row r="442" spans="1:40" s="60" customFormat="1" ht="17.100000000000001" customHeight="1" x14ac:dyDescent="0.25">
      <c r="A442" s="54" t="s">
        <v>132</v>
      </c>
      <c r="B442" s="47" t="s">
        <v>91</v>
      </c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9"/>
      <c r="O442" s="61"/>
      <c r="P442" s="61"/>
      <c r="Q442" s="61"/>
      <c r="R442" s="61"/>
      <c r="S442" s="61"/>
      <c r="T442" s="50"/>
      <c r="U442" s="50"/>
      <c r="V442" s="50"/>
      <c r="W442" s="50"/>
      <c r="X442" s="59"/>
      <c r="Y442" s="61"/>
      <c r="Z442" s="61"/>
      <c r="AA442" s="61"/>
      <c r="AB442" s="50"/>
      <c r="AC442" s="50"/>
      <c r="AD442" s="50"/>
      <c r="AE442" s="50"/>
      <c r="AF442" s="61"/>
      <c r="AG442" s="61"/>
      <c r="AH442" s="61"/>
      <c r="AI442" s="81">
        <v>21</v>
      </c>
      <c r="AJ442" s="81">
        <v>21</v>
      </c>
      <c r="AK442" s="50"/>
      <c r="AL442" s="85">
        <f t="shared" si="74"/>
        <v>1</v>
      </c>
      <c r="AM442" s="57"/>
      <c r="AN442" s="74"/>
    </row>
    <row r="443" spans="1:40" s="60" customFormat="1" ht="15.75" customHeight="1" x14ac:dyDescent="0.25">
      <c r="A443" s="54" t="s">
        <v>165</v>
      </c>
      <c r="B443" s="47" t="s">
        <v>167</v>
      </c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9"/>
      <c r="O443" s="61"/>
      <c r="P443" s="61"/>
      <c r="Q443" s="61"/>
      <c r="R443" s="61"/>
      <c r="S443" s="61"/>
      <c r="T443" s="50"/>
      <c r="U443" s="50"/>
      <c r="V443" s="50"/>
      <c r="W443" s="50"/>
      <c r="X443" s="59"/>
      <c r="Y443" s="61"/>
      <c r="Z443" s="61"/>
      <c r="AA443" s="61"/>
      <c r="AB443" s="50">
        <f>SUM(AC443:AD443)</f>
        <v>572</v>
      </c>
      <c r="AC443" s="50">
        <v>572</v>
      </c>
      <c r="AD443" s="50"/>
      <c r="AE443" s="50"/>
      <c r="AF443" s="61"/>
      <c r="AG443" s="61"/>
      <c r="AH443" s="61"/>
      <c r="AI443" s="81">
        <v>32553</v>
      </c>
      <c r="AJ443" s="81">
        <v>32552.18</v>
      </c>
      <c r="AK443" s="50"/>
      <c r="AL443" s="85">
        <f>SUM(AJ443/AI443)</f>
        <v>0.99997481030934166</v>
      </c>
      <c r="AM443" s="57"/>
      <c r="AN443" s="74"/>
    </row>
    <row r="444" spans="1:40" s="60" customFormat="1" ht="15.75" customHeight="1" x14ac:dyDescent="0.25">
      <c r="A444" s="54" t="s">
        <v>169</v>
      </c>
      <c r="B444" s="58" t="s">
        <v>170</v>
      </c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9"/>
      <c r="O444" s="61"/>
      <c r="P444" s="61"/>
      <c r="Q444" s="61"/>
      <c r="R444" s="61"/>
      <c r="S444" s="61"/>
      <c r="T444" s="50"/>
      <c r="U444" s="50"/>
      <c r="V444" s="50"/>
      <c r="W444" s="50"/>
      <c r="X444" s="59"/>
      <c r="Y444" s="61"/>
      <c r="Z444" s="61"/>
      <c r="AA444" s="61"/>
      <c r="AB444" s="50">
        <f t="shared" si="75"/>
        <v>572</v>
      </c>
      <c r="AC444" s="50">
        <v>572</v>
      </c>
      <c r="AD444" s="50"/>
      <c r="AE444" s="50"/>
      <c r="AF444" s="61"/>
      <c r="AG444" s="61"/>
      <c r="AH444" s="61"/>
      <c r="AI444" s="81">
        <v>7879</v>
      </c>
      <c r="AJ444" s="81">
        <v>7879</v>
      </c>
      <c r="AK444" s="50"/>
      <c r="AL444" s="85">
        <f t="shared" si="74"/>
        <v>1</v>
      </c>
      <c r="AM444" s="57"/>
      <c r="AN444" s="74"/>
    </row>
    <row r="445" spans="1:40" s="60" customFormat="1" ht="15.75" customHeight="1" x14ac:dyDescent="0.25">
      <c r="A445" s="54" t="s">
        <v>179</v>
      </c>
      <c r="B445" s="47" t="s">
        <v>194</v>
      </c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9"/>
      <c r="O445" s="61"/>
      <c r="P445" s="61"/>
      <c r="Q445" s="61"/>
      <c r="R445" s="61"/>
      <c r="S445" s="61"/>
      <c r="T445" s="50"/>
      <c r="U445" s="50"/>
      <c r="V445" s="50"/>
      <c r="W445" s="50"/>
      <c r="X445" s="59"/>
      <c r="Y445" s="61"/>
      <c r="Z445" s="61"/>
      <c r="AA445" s="61"/>
      <c r="AB445" s="50">
        <v>4266</v>
      </c>
      <c r="AC445" s="50">
        <v>2040</v>
      </c>
      <c r="AD445" s="50">
        <v>2226</v>
      </c>
      <c r="AE445" s="50"/>
      <c r="AF445" s="61"/>
      <c r="AG445" s="61"/>
      <c r="AH445" s="61"/>
      <c r="AI445" s="81">
        <v>6053</v>
      </c>
      <c r="AJ445" s="81">
        <v>6052.12</v>
      </c>
      <c r="AK445" s="50">
        <v>2226</v>
      </c>
      <c r="AL445" s="85">
        <f t="shared" si="74"/>
        <v>0.99985461754501903</v>
      </c>
      <c r="AM445" s="57"/>
      <c r="AN445" s="74"/>
    </row>
    <row r="446" spans="1:40" s="60" customFormat="1" ht="15.75" customHeight="1" x14ac:dyDescent="0.25">
      <c r="A446" s="54" t="s">
        <v>222</v>
      </c>
      <c r="B446" s="47" t="s">
        <v>223</v>
      </c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9"/>
      <c r="O446" s="61"/>
      <c r="P446" s="61"/>
      <c r="Q446" s="61"/>
      <c r="R446" s="61"/>
      <c r="S446" s="61"/>
      <c r="T446" s="50"/>
      <c r="U446" s="50"/>
      <c r="V446" s="50"/>
      <c r="W446" s="50"/>
      <c r="X446" s="59"/>
      <c r="Y446" s="61"/>
      <c r="Z446" s="61"/>
      <c r="AA446" s="61"/>
      <c r="AB446" s="50">
        <f t="shared" si="75"/>
        <v>2470</v>
      </c>
      <c r="AC446" s="50">
        <v>1945</v>
      </c>
      <c r="AD446" s="50">
        <v>525</v>
      </c>
      <c r="AE446" s="50"/>
      <c r="AF446" s="61"/>
      <c r="AG446" s="61"/>
      <c r="AH446" s="61"/>
      <c r="AI446" s="81">
        <v>46031</v>
      </c>
      <c r="AJ446" s="81">
        <v>44344.02</v>
      </c>
      <c r="AK446" s="50">
        <v>965</v>
      </c>
      <c r="AL446" s="85">
        <f t="shared" si="74"/>
        <v>0.9633512198301144</v>
      </c>
      <c r="AM446" s="57"/>
      <c r="AN446" s="74"/>
    </row>
    <row r="447" spans="1:40" s="60" customFormat="1" ht="15.75" customHeight="1" x14ac:dyDescent="0.25">
      <c r="A447" s="54" t="s">
        <v>374</v>
      </c>
      <c r="B447" s="47" t="s">
        <v>223</v>
      </c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9"/>
      <c r="O447" s="61"/>
      <c r="P447" s="61"/>
      <c r="Q447" s="61"/>
      <c r="R447" s="61"/>
      <c r="S447" s="61"/>
      <c r="T447" s="50"/>
      <c r="U447" s="50"/>
      <c r="V447" s="50"/>
      <c r="W447" s="50"/>
      <c r="X447" s="59"/>
      <c r="Y447" s="61"/>
      <c r="Z447" s="61"/>
      <c r="AA447" s="61"/>
      <c r="AB447" s="50"/>
      <c r="AC447" s="50"/>
      <c r="AD447" s="50"/>
      <c r="AE447" s="50"/>
      <c r="AF447" s="61"/>
      <c r="AG447" s="61"/>
      <c r="AH447" s="61"/>
      <c r="AI447" s="81">
        <v>2899.71</v>
      </c>
      <c r="AJ447" s="81">
        <v>2891.55</v>
      </c>
      <c r="AK447" s="50"/>
      <c r="AL447" s="85">
        <f t="shared" si="74"/>
        <v>0.99718592548910068</v>
      </c>
      <c r="AM447" s="57"/>
      <c r="AN447" s="74"/>
    </row>
    <row r="448" spans="1:40" s="60" customFormat="1" ht="15.75" customHeight="1" x14ac:dyDescent="0.25">
      <c r="A448" s="54" t="s">
        <v>375</v>
      </c>
      <c r="B448" s="47" t="s">
        <v>223</v>
      </c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9"/>
      <c r="O448" s="61"/>
      <c r="P448" s="61"/>
      <c r="Q448" s="61"/>
      <c r="R448" s="61"/>
      <c r="S448" s="61"/>
      <c r="T448" s="50"/>
      <c r="U448" s="50"/>
      <c r="V448" s="50"/>
      <c r="W448" s="50"/>
      <c r="X448" s="59"/>
      <c r="Y448" s="61"/>
      <c r="Z448" s="61"/>
      <c r="AA448" s="61"/>
      <c r="AB448" s="50"/>
      <c r="AC448" s="50"/>
      <c r="AD448" s="50"/>
      <c r="AE448" s="50"/>
      <c r="AF448" s="61"/>
      <c r="AG448" s="61"/>
      <c r="AH448" s="61"/>
      <c r="AI448" s="81">
        <v>541.5</v>
      </c>
      <c r="AJ448" s="81">
        <v>539.98</v>
      </c>
      <c r="AK448" s="50"/>
      <c r="AL448" s="85">
        <f t="shared" si="74"/>
        <v>0.99719298245614041</v>
      </c>
      <c r="AM448" s="57"/>
      <c r="AN448" s="74"/>
    </row>
    <row r="449" spans="1:41" s="60" customFormat="1" ht="15.75" customHeight="1" x14ac:dyDescent="0.25">
      <c r="A449" s="54">
        <v>6050</v>
      </c>
      <c r="B449" s="47" t="s">
        <v>48</v>
      </c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9"/>
      <c r="O449" s="61"/>
      <c r="P449" s="61"/>
      <c r="Q449" s="61"/>
      <c r="R449" s="61"/>
      <c r="S449" s="61"/>
      <c r="T449" s="50"/>
      <c r="U449" s="50"/>
      <c r="V449" s="50"/>
      <c r="W449" s="50"/>
      <c r="X449" s="59"/>
      <c r="Y449" s="61"/>
      <c r="Z449" s="61"/>
      <c r="AA449" s="61"/>
      <c r="AB449" s="50"/>
      <c r="AC449" s="50"/>
      <c r="AD449" s="50"/>
      <c r="AE449" s="50"/>
      <c r="AF449" s="61"/>
      <c r="AG449" s="61"/>
      <c r="AH449" s="61"/>
      <c r="AI449" s="81">
        <v>278000</v>
      </c>
      <c r="AJ449" s="81">
        <v>265184.51</v>
      </c>
      <c r="AK449" s="50"/>
      <c r="AL449" s="85">
        <f t="shared" si="74"/>
        <v>0.95390111510791376</v>
      </c>
      <c r="AM449" s="57"/>
      <c r="AN449" s="74"/>
    </row>
    <row r="450" spans="1:41" s="60" customFormat="1" ht="19.5" customHeight="1" x14ac:dyDescent="0.25">
      <c r="A450" s="54" t="s">
        <v>124</v>
      </c>
      <c r="B450" s="55" t="s">
        <v>93</v>
      </c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9"/>
      <c r="O450" s="61"/>
      <c r="P450" s="61"/>
      <c r="Q450" s="61"/>
      <c r="R450" s="61"/>
      <c r="S450" s="61"/>
      <c r="T450" s="50"/>
      <c r="U450" s="50"/>
      <c r="V450" s="50"/>
      <c r="W450" s="50"/>
      <c r="X450" s="59"/>
      <c r="Y450" s="61"/>
      <c r="Z450" s="61"/>
      <c r="AA450" s="61"/>
      <c r="AB450" s="50"/>
      <c r="AC450" s="50"/>
      <c r="AD450" s="50"/>
      <c r="AE450" s="50"/>
      <c r="AF450" s="61"/>
      <c r="AG450" s="61"/>
      <c r="AH450" s="61"/>
      <c r="AI450" s="81">
        <v>17700</v>
      </c>
      <c r="AJ450" s="81">
        <v>17700</v>
      </c>
      <c r="AK450" s="50"/>
      <c r="AL450" s="85">
        <f t="shared" ref="AL450:AL454" si="76">SUM(AJ450/AI450)</f>
        <v>1</v>
      </c>
      <c r="AM450" s="57"/>
    </row>
    <row r="451" spans="1:41" s="40" customFormat="1" ht="38.25" customHeight="1" x14ac:dyDescent="0.3">
      <c r="A451" s="30" t="s">
        <v>278</v>
      </c>
      <c r="B451" s="87" t="s">
        <v>279</v>
      </c>
      <c r="C451" s="88" t="e">
        <f>SUM(#REF!)</f>
        <v>#REF!</v>
      </c>
      <c r="D451" s="88" t="e">
        <f>SUM(#REF!)</f>
        <v>#REF!</v>
      </c>
      <c r="E451" s="88" t="e">
        <f>SUM(#REF!)</f>
        <v>#REF!</v>
      </c>
      <c r="F451" s="88" t="e">
        <f>SUM(#REF!)</f>
        <v>#REF!</v>
      </c>
      <c r="G451" s="88" t="e">
        <f>SUM(#REF!)</f>
        <v>#REF!</v>
      </c>
      <c r="H451" s="88"/>
      <c r="I451" s="88"/>
      <c r="J451" s="88"/>
      <c r="K451" s="88"/>
      <c r="L451" s="88"/>
      <c r="M451" s="88">
        <f t="shared" ref="M451:AH451" si="77">SUM(M452:M458)</f>
        <v>0</v>
      </c>
      <c r="N451" s="88">
        <f t="shared" si="77"/>
        <v>0</v>
      </c>
      <c r="O451" s="88">
        <f t="shared" si="77"/>
        <v>0</v>
      </c>
      <c r="P451" s="88">
        <f t="shared" si="77"/>
        <v>0</v>
      </c>
      <c r="Q451" s="88">
        <f t="shared" si="77"/>
        <v>0</v>
      </c>
      <c r="R451" s="88">
        <f t="shared" si="77"/>
        <v>0</v>
      </c>
      <c r="S451" s="88">
        <f t="shared" si="77"/>
        <v>0</v>
      </c>
      <c r="T451" s="88">
        <f t="shared" si="77"/>
        <v>387024</v>
      </c>
      <c r="U451" s="88">
        <f t="shared" si="77"/>
        <v>387024</v>
      </c>
      <c r="V451" s="88">
        <f t="shared" si="77"/>
        <v>0</v>
      </c>
      <c r="W451" s="88">
        <f t="shared" si="77"/>
        <v>0</v>
      </c>
      <c r="X451" s="94">
        <f t="shared" si="77"/>
        <v>0</v>
      </c>
      <c r="Y451" s="95">
        <f t="shared" si="77"/>
        <v>0</v>
      </c>
      <c r="Z451" s="88">
        <f t="shared" si="77"/>
        <v>0</v>
      </c>
      <c r="AA451" s="88">
        <f t="shared" si="77"/>
        <v>0</v>
      </c>
      <c r="AB451" s="88">
        <f t="shared" si="77"/>
        <v>727010</v>
      </c>
      <c r="AC451" s="88">
        <f t="shared" si="77"/>
        <v>715010</v>
      </c>
      <c r="AD451" s="88">
        <f t="shared" si="77"/>
        <v>12000</v>
      </c>
      <c r="AE451" s="88">
        <f t="shared" si="77"/>
        <v>0</v>
      </c>
      <c r="AF451" s="88">
        <f t="shared" si="77"/>
        <v>0</v>
      </c>
      <c r="AG451" s="88">
        <f t="shared" si="77"/>
        <v>0</v>
      </c>
      <c r="AH451" s="88">
        <f t="shared" si="77"/>
        <v>0</v>
      </c>
      <c r="AI451" s="89">
        <f>SUM(AI452:AI452)</f>
        <v>3000</v>
      </c>
      <c r="AJ451" s="89">
        <f>SUM(AJ452:AJ452)</f>
        <v>3000</v>
      </c>
      <c r="AK451" s="88">
        <f>SUM(AK452:AK458)</f>
        <v>12000</v>
      </c>
      <c r="AL451" s="90">
        <f t="shared" si="76"/>
        <v>1</v>
      </c>
      <c r="AM451" s="31"/>
    </row>
    <row r="452" spans="1:41" s="60" customFormat="1" ht="15" customHeight="1" x14ac:dyDescent="0.25">
      <c r="A452" s="54">
        <v>4300</v>
      </c>
      <c r="B452" s="148" t="s">
        <v>80</v>
      </c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9"/>
      <c r="O452" s="61"/>
      <c r="P452" s="61"/>
      <c r="Q452" s="61"/>
      <c r="R452" s="61"/>
      <c r="S452" s="61"/>
      <c r="T452" s="50"/>
      <c r="U452" s="50"/>
      <c r="V452" s="50"/>
      <c r="W452" s="50"/>
      <c r="X452" s="59"/>
      <c r="Y452" s="61"/>
      <c r="Z452" s="61"/>
      <c r="AA452" s="61"/>
      <c r="AB452" s="50"/>
      <c r="AC452" s="50"/>
      <c r="AD452" s="50"/>
      <c r="AE452" s="50"/>
      <c r="AF452" s="61"/>
      <c r="AG452" s="61"/>
      <c r="AH452" s="61"/>
      <c r="AI452" s="81">
        <v>3000</v>
      </c>
      <c r="AJ452" s="81">
        <v>3000</v>
      </c>
      <c r="AK452" s="50"/>
      <c r="AL452" s="85">
        <f t="shared" si="76"/>
        <v>1</v>
      </c>
      <c r="AM452" s="57"/>
      <c r="AN452" s="151"/>
    </row>
    <row r="453" spans="1:41" s="40" customFormat="1" ht="18" customHeight="1" x14ac:dyDescent="0.3">
      <c r="A453" s="30" t="s">
        <v>136</v>
      </c>
      <c r="B453" s="87" t="s">
        <v>15</v>
      </c>
      <c r="C453" s="88">
        <f>SUM(C455:C469)</f>
        <v>50300</v>
      </c>
      <c r="D453" s="88">
        <f>SUM(D455:D469)</f>
        <v>0</v>
      </c>
      <c r="E453" s="88">
        <f>SUM(E455:E469)</f>
        <v>50300</v>
      </c>
      <c r="F453" s="88">
        <f>SUM(F455:F469)</f>
        <v>0</v>
      </c>
      <c r="G453" s="88">
        <f>SUM(G455:G469)</f>
        <v>0</v>
      </c>
      <c r="H453" s="88"/>
      <c r="I453" s="88"/>
      <c r="J453" s="88"/>
      <c r="K453" s="88"/>
      <c r="L453" s="88"/>
      <c r="M453" s="88">
        <f t="shared" ref="M453:AA453" si="78">SUM(M454:M469)</f>
        <v>0</v>
      </c>
      <c r="N453" s="88">
        <f t="shared" si="78"/>
        <v>0</v>
      </c>
      <c r="O453" s="88">
        <f t="shared" si="78"/>
        <v>0</v>
      </c>
      <c r="P453" s="88">
        <f t="shared" si="78"/>
        <v>0</v>
      </c>
      <c r="Q453" s="88">
        <f t="shared" si="78"/>
        <v>0</v>
      </c>
      <c r="R453" s="88">
        <f t="shared" si="78"/>
        <v>0</v>
      </c>
      <c r="S453" s="88">
        <f t="shared" si="78"/>
        <v>0</v>
      </c>
      <c r="T453" s="88">
        <f t="shared" si="78"/>
        <v>200272</v>
      </c>
      <c r="U453" s="88">
        <f t="shared" si="78"/>
        <v>200272</v>
      </c>
      <c r="V453" s="88">
        <f t="shared" si="78"/>
        <v>0</v>
      </c>
      <c r="W453" s="88">
        <f t="shared" si="78"/>
        <v>0</v>
      </c>
      <c r="X453" s="94">
        <f t="shared" si="78"/>
        <v>0</v>
      </c>
      <c r="Y453" s="95">
        <f t="shared" si="78"/>
        <v>0</v>
      </c>
      <c r="Z453" s="88">
        <f t="shared" si="78"/>
        <v>0</v>
      </c>
      <c r="AA453" s="88">
        <f t="shared" si="78"/>
        <v>0</v>
      </c>
      <c r="AB453" s="88">
        <f t="shared" ref="AB453:AH453" si="79">SUM(AB455:AB472)</f>
        <v>400995</v>
      </c>
      <c r="AC453" s="88">
        <f t="shared" si="79"/>
        <v>394995</v>
      </c>
      <c r="AD453" s="88">
        <f t="shared" si="79"/>
        <v>6000</v>
      </c>
      <c r="AE453" s="88">
        <f t="shared" si="79"/>
        <v>0</v>
      </c>
      <c r="AF453" s="88">
        <f t="shared" si="79"/>
        <v>0</v>
      </c>
      <c r="AG453" s="88">
        <f t="shared" si="79"/>
        <v>0</v>
      </c>
      <c r="AH453" s="88">
        <f t="shared" si="79"/>
        <v>0</v>
      </c>
      <c r="AI453" s="89">
        <f>SUM(AI454:AI472)</f>
        <v>2194669</v>
      </c>
      <c r="AJ453" s="89">
        <f>SUM(AJ454:AJ472)</f>
        <v>2176621.8299999996</v>
      </c>
      <c r="AK453" s="88">
        <f>SUM(AK455:AK472)</f>
        <v>6000</v>
      </c>
      <c r="AL453" s="90">
        <f t="shared" si="76"/>
        <v>0.99177681463582879</v>
      </c>
      <c r="AM453" s="31"/>
    </row>
    <row r="454" spans="1:41" s="60" customFormat="1" ht="15.6" x14ac:dyDescent="0.25">
      <c r="A454" s="54" t="s">
        <v>123</v>
      </c>
      <c r="B454" s="55" t="s">
        <v>306</v>
      </c>
      <c r="C454" s="50">
        <v>18000</v>
      </c>
      <c r="D454" s="50"/>
      <c r="E454" s="50">
        <v>18000</v>
      </c>
      <c r="F454" s="50"/>
      <c r="G454" s="50"/>
      <c r="H454" s="50"/>
      <c r="I454" s="50"/>
      <c r="J454" s="50"/>
      <c r="K454" s="50"/>
      <c r="L454" s="50"/>
      <c r="M454" s="59"/>
      <c r="O454" s="61"/>
      <c r="P454" s="61"/>
      <c r="Q454" s="61"/>
      <c r="R454" s="61"/>
      <c r="S454" s="61"/>
      <c r="T454" s="50">
        <v>81066</v>
      </c>
      <c r="U454" s="50">
        <v>81066</v>
      </c>
      <c r="V454" s="50"/>
      <c r="W454" s="50"/>
      <c r="X454" s="59"/>
      <c r="Y454" s="61"/>
      <c r="Z454" s="61"/>
      <c r="AA454" s="61"/>
      <c r="AB454" s="50">
        <v>500</v>
      </c>
      <c r="AC454" s="50">
        <v>500</v>
      </c>
      <c r="AD454" s="50"/>
      <c r="AE454" s="50"/>
      <c r="AF454" s="61"/>
      <c r="AG454" s="61"/>
      <c r="AH454" s="61"/>
      <c r="AI454" s="81">
        <v>6000</v>
      </c>
      <c r="AJ454" s="81">
        <v>5538.02</v>
      </c>
      <c r="AK454" s="50"/>
      <c r="AL454" s="85">
        <f t="shared" si="76"/>
        <v>0.9230033333333334</v>
      </c>
      <c r="AM454" s="57"/>
      <c r="AO454" s="151"/>
    </row>
    <row r="455" spans="1:41" s="60" customFormat="1" ht="15.6" x14ac:dyDescent="0.25">
      <c r="A455" s="54">
        <v>4010</v>
      </c>
      <c r="B455" s="62" t="s">
        <v>26</v>
      </c>
      <c r="C455" s="50">
        <v>18000</v>
      </c>
      <c r="D455" s="50"/>
      <c r="E455" s="50">
        <v>18000</v>
      </c>
      <c r="F455" s="50"/>
      <c r="G455" s="50"/>
      <c r="H455" s="50"/>
      <c r="I455" s="50"/>
      <c r="J455" s="50"/>
      <c r="K455" s="50"/>
      <c r="L455" s="50"/>
      <c r="M455" s="59"/>
      <c r="O455" s="61"/>
      <c r="P455" s="61"/>
      <c r="Q455" s="61"/>
      <c r="R455" s="61"/>
      <c r="S455" s="61"/>
      <c r="T455" s="50">
        <v>81066</v>
      </c>
      <c r="U455" s="50">
        <v>81066</v>
      </c>
      <c r="V455" s="50"/>
      <c r="W455" s="50"/>
      <c r="X455" s="59"/>
      <c r="Y455" s="61"/>
      <c r="Z455" s="61"/>
      <c r="AA455" s="61"/>
      <c r="AB455" s="76">
        <v>254918</v>
      </c>
      <c r="AC455" s="76">
        <v>248918</v>
      </c>
      <c r="AD455" s="50">
        <v>6000</v>
      </c>
      <c r="AE455" s="50"/>
      <c r="AF455" s="61"/>
      <c r="AG455" s="61"/>
      <c r="AH455" s="61"/>
      <c r="AI455" s="81">
        <v>1427524</v>
      </c>
      <c r="AJ455" s="81">
        <v>1426526.14</v>
      </c>
      <c r="AK455" s="50">
        <v>6000</v>
      </c>
      <c r="AL455" s="85">
        <f t="shared" ref="AL455:AL472" si="80">SUM(AJ455/AI455)</f>
        <v>0.99930098548255575</v>
      </c>
      <c r="AM455" s="57"/>
    </row>
    <row r="456" spans="1:41" s="60" customFormat="1" ht="15.6" x14ac:dyDescent="0.25">
      <c r="A456" s="54">
        <v>4040</v>
      </c>
      <c r="B456" s="62" t="s">
        <v>4</v>
      </c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9"/>
      <c r="O456" s="61"/>
      <c r="P456" s="61"/>
      <c r="Q456" s="61"/>
      <c r="R456" s="61"/>
      <c r="S456" s="61"/>
      <c r="T456" s="50">
        <v>6264</v>
      </c>
      <c r="U456" s="50">
        <v>6264</v>
      </c>
      <c r="V456" s="50"/>
      <c r="W456" s="50"/>
      <c r="X456" s="59"/>
      <c r="Y456" s="61"/>
      <c r="Z456" s="61"/>
      <c r="AA456" s="61"/>
      <c r="AB456" s="50">
        <v>20652</v>
      </c>
      <c r="AC456" s="50">
        <v>20652</v>
      </c>
      <c r="AD456" s="50"/>
      <c r="AE456" s="50"/>
      <c r="AF456" s="61"/>
      <c r="AG456" s="61"/>
      <c r="AH456" s="61"/>
      <c r="AI456" s="81">
        <v>102962</v>
      </c>
      <c r="AJ456" s="81">
        <v>102961.2</v>
      </c>
      <c r="AK456" s="50"/>
      <c r="AL456" s="85">
        <f t="shared" si="80"/>
        <v>0.99999223014315963</v>
      </c>
      <c r="AM456" s="57"/>
    </row>
    <row r="457" spans="1:41" s="60" customFormat="1" ht="15.6" x14ac:dyDescent="0.25">
      <c r="A457" s="54">
        <v>4110</v>
      </c>
      <c r="B457" s="62" t="s">
        <v>174</v>
      </c>
      <c r="C457" s="50">
        <v>3250</v>
      </c>
      <c r="D457" s="50"/>
      <c r="E457" s="50">
        <v>3250</v>
      </c>
      <c r="F457" s="50"/>
      <c r="G457" s="50"/>
      <c r="H457" s="50"/>
      <c r="I457" s="50"/>
      <c r="J457" s="50"/>
      <c r="K457" s="50"/>
      <c r="L457" s="50"/>
      <c r="M457" s="59"/>
      <c r="O457" s="61"/>
      <c r="P457" s="61"/>
      <c r="Q457" s="61"/>
      <c r="R457" s="61"/>
      <c r="S457" s="61"/>
      <c r="T457" s="50">
        <v>16124</v>
      </c>
      <c r="U457" s="50">
        <v>16124</v>
      </c>
      <c r="V457" s="50"/>
      <c r="W457" s="50"/>
      <c r="X457" s="59"/>
      <c r="Y457" s="61"/>
      <c r="Z457" s="61"/>
      <c r="AA457" s="61"/>
      <c r="AB457" s="76">
        <v>41325</v>
      </c>
      <c r="AC457" s="76">
        <v>41325</v>
      </c>
      <c r="AD457" s="50"/>
      <c r="AE457" s="50"/>
      <c r="AF457" s="61"/>
      <c r="AG457" s="61"/>
      <c r="AH457" s="61"/>
      <c r="AI457" s="81">
        <v>260827</v>
      </c>
      <c r="AJ457" s="81">
        <v>260313.27</v>
      </c>
      <c r="AK457" s="50"/>
      <c r="AL457" s="85">
        <f t="shared" si="80"/>
        <v>0.99803038029038404</v>
      </c>
      <c r="AM457" s="57"/>
    </row>
    <row r="458" spans="1:41" s="60" customFormat="1" ht="15.6" x14ac:dyDescent="0.25">
      <c r="A458" s="54">
        <v>4120</v>
      </c>
      <c r="B458" s="62" t="s">
        <v>8</v>
      </c>
      <c r="C458" s="50">
        <v>450</v>
      </c>
      <c r="D458" s="50"/>
      <c r="E458" s="50">
        <v>450</v>
      </c>
      <c r="F458" s="50"/>
      <c r="G458" s="50"/>
      <c r="H458" s="50"/>
      <c r="I458" s="50"/>
      <c r="J458" s="50"/>
      <c r="K458" s="50"/>
      <c r="L458" s="50"/>
      <c r="M458" s="59"/>
      <c r="O458" s="61"/>
      <c r="P458" s="61"/>
      <c r="Q458" s="61"/>
      <c r="R458" s="61"/>
      <c r="S458" s="61"/>
      <c r="T458" s="50">
        <v>2232</v>
      </c>
      <c r="U458" s="50">
        <v>2232</v>
      </c>
      <c r="V458" s="50"/>
      <c r="W458" s="50"/>
      <c r="X458" s="59"/>
      <c r="Y458" s="61"/>
      <c r="Z458" s="61"/>
      <c r="AA458" s="61"/>
      <c r="AB458" s="50">
        <v>8620</v>
      </c>
      <c r="AC458" s="50">
        <v>8620</v>
      </c>
      <c r="AD458" s="50"/>
      <c r="AE458" s="50"/>
      <c r="AF458" s="61"/>
      <c r="AG458" s="61"/>
      <c r="AH458" s="61"/>
      <c r="AI458" s="81">
        <v>33634</v>
      </c>
      <c r="AJ458" s="81">
        <v>32609.21</v>
      </c>
      <c r="AK458" s="50"/>
      <c r="AL458" s="85">
        <f t="shared" si="80"/>
        <v>0.96953112921448537</v>
      </c>
      <c r="AM458" s="57"/>
    </row>
    <row r="459" spans="1:41" s="60" customFormat="1" ht="15.6" x14ac:dyDescent="0.25">
      <c r="A459" s="54" t="s">
        <v>160</v>
      </c>
      <c r="B459" s="55" t="s">
        <v>161</v>
      </c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9"/>
      <c r="O459" s="61"/>
      <c r="P459" s="61"/>
      <c r="Q459" s="61"/>
      <c r="R459" s="61"/>
      <c r="S459" s="61"/>
      <c r="T459" s="50"/>
      <c r="U459" s="50"/>
      <c r="V459" s="50"/>
      <c r="W459" s="50"/>
      <c r="X459" s="59"/>
      <c r="Y459" s="61"/>
      <c r="Z459" s="61"/>
      <c r="AA459" s="61"/>
      <c r="AB459" s="50">
        <v>10000</v>
      </c>
      <c r="AC459" s="50">
        <v>10000</v>
      </c>
      <c r="AD459" s="50"/>
      <c r="AE459" s="50"/>
      <c r="AF459" s="61"/>
      <c r="AG459" s="61"/>
      <c r="AH459" s="61"/>
      <c r="AI459" s="81">
        <v>23700</v>
      </c>
      <c r="AJ459" s="81">
        <v>23646</v>
      </c>
      <c r="AK459" s="50"/>
      <c r="AL459" s="85">
        <f t="shared" si="80"/>
        <v>0.99772151898734174</v>
      </c>
      <c r="AM459" s="57"/>
    </row>
    <row r="460" spans="1:41" s="60" customFormat="1" ht="15.6" x14ac:dyDescent="0.25">
      <c r="A460" s="54" t="s">
        <v>119</v>
      </c>
      <c r="B460" s="55" t="s">
        <v>83</v>
      </c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9"/>
      <c r="O460" s="61"/>
      <c r="P460" s="61"/>
      <c r="Q460" s="61"/>
      <c r="R460" s="61"/>
      <c r="S460" s="61"/>
      <c r="T460" s="50"/>
      <c r="U460" s="50"/>
      <c r="V460" s="50"/>
      <c r="W460" s="50"/>
      <c r="X460" s="59"/>
      <c r="Y460" s="61"/>
      <c r="Z460" s="61"/>
      <c r="AA460" s="61"/>
      <c r="AB460" s="50">
        <v>12000</v>
      </c>
      <c r="AC460" s="50">
        <v>12000</v>
      </c>
      <c r="AD460" s="50"/>
      <c r="AE460" s="50"/>
      <c r="AF460" s="61"/>
      <c r="AG460" s="61"/>
      <c r="AH460" s="61"/>
      <c r="AI460" s="81">
        <v>160568</v>
      </c>
      <c r="AJ460" s="81">
        <v>156538.22</v>
      </c>
      <c r="AK460" s="50"/>
      <c r="AL460" s="85">
        <f t="shared" si="80"/>
        <v>0.97490296945842259</v>
      </c>
      <c r="AM460" s="57"/>
    </row>
    <row r="461" spans="1:41" s="60" customFormat="1" ht="15.6" x14ac:dyDescent="0.25">
      <c r="A461" s="54" t="s">
        <v>192</v>
      </c>
      <c r="B461" s="148" t="s">
        <v>75</v>
      </c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9"/>
      <c r="O461" s="61"/>
      <c r="P461" s="61"/>
      <c r="Q461" s="61"/>
      <c r="R461" s="61"/>
      <c r="S461" s="61"/>
      <c r="T461" s="50"/>
      <c r="U461" s="50"/>
      <c r="V461" s="50"/>
      <c r="W461" s="50"/>
      <c r="X461" s="59"/>
      <c r="Y461" s="61"/>
      <c r="Z461" s="61"/>
      <c r="AA461" s="61"/>
      <c r="AB461" s="50"/>
      <c r="AC461" s="50"/>
      <c r="AD461" s="50"/>
      <c r="AE461" s="50"/>
      <c r="AF461" s="61"/>
      <c r="AG461" s="61"/>
      <c r="AH461" s="61"/>
      <c r="AI461" s="81">
        <v>2225</v>
      </c>
      <c r="AJ461" s="81">
        <v>2225</v>
      </c>
      <c r="AK461" s="50"/>
      <c r="AL461" s="85">
        <f t="shared" si="80"/>
        <v>1</v>
      </c>
      <c r="AM461" s="57"/>
    </row>
    <row r="462" spans="1:41" s="60" customFormat="1" ht="15.6" x14ac:dyDescent="0.25">
      <c r="A462" s="54">
        <v>4260</v>
      </c>
      <c r="B462" s="55" t="s">
        <v>6</v>
      </c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9"/>
      <c r="O462" s="61"/>
      <c r="P462" s="61"/>
      <c r="Q462" s="61"/>
      <c r="R462" s="61"/>
      <c r="S462" s="61"/>
      <c r="T462" s="50">
        <v>3575</v>
      </c>
      <c r="U462" s="50">
        <v>3575</v>
      </c>
      <c r="V462" s="50"/>
      <c r="W462" s="50"/>
      <c r="X462" s="59"/>
      <c r="Y462" s="61"/>
      <c r="Z462" s="61"/>
      <c r="AA462" s="61"/>
      <c r="AB462" s="50">
        <v>6400</v>
      </c>
      <c r="AC462" s="50">
        <v>6400</v>
      </c>
      <c r="AD462" s="50"/>
      <c r="AE462" s="50"/>
      <c r="AF462" s="61"/>
      <c r="AG462" s="61"/>
      <c r="AH462" s="61"/>
      <c r="AI462" s="81">
        <v>32274</v>
      </c>
      <c r="AJ462" s="81">
        <v>31101</v>
      </c>
      <c r="AK462" s="50"/>
      <c r="AL462" s="85">
        <f t="shared" si="80"/>
        <v>0.96365495445250049</v>
      </c>
      <c r="AM462" s="57"/>
    </row>
    <row r="463" spans="1:41" s="60" customFormat="1" ht="15.75" customHeight="1" x14ac:dyDescent="0.25">
      <c r="A463" s="54" t="s">
        <v>120</v>
      </c>
      <c r="B463" s="62" t="s">
        <v>29</v>
      </c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9"/>
      <c r="O463" s="61"/>
      <c r="P463" s="61"/>
      <c r="Q463" s="61"/>
      <c r="R463" s="61"/>
      <c r="S463" s="61"/>
      <c r="T463" s="50"/>
      <c r="U463" s="50"/>
      <c r="V463" s="50"/>
      <c r="W463" s="50"/>
      <c r="X463" s="59"/>
      <c r="Y463" s="61"/>
      <c r="Z463" s="61"/>
      <c r="AA463" s="61"/>
      <c r="AB463" s="50">
        <v>600</v>
      </c>
      <c r="AC463" s="50">
        <v>600</v>
      </c>
      <c r="AD463" s="50"/>
      <c r="AE463" s="50"/>
      <c r="AF463" s="61"/>
      <c r="AG463" s="61"/>
      <c r="AH463" s="61"/>
      <c r="AI463" s="81">
        <v>8100</v>
      </c>
      <c r="AJ463" s="81">
        <v>6647.54</v>
      </c>
      <c r="AK463" s="50"/>
      <c r="AL463" s="85">
        <f t="shared" si="80"/>
        <v>0.82068395061728394</v>
      </c>
      <c r="AM463" s="57"/>
    </row>
    <row r="464" spans="1:41" s="60" customFormat="1" ht="15.75" customHeight="1" x14ac:dyDescent="0.25">
      <c r="A464" s="54" t="s">
        <v>144</v>
      </c>
      <c r="B464" s="62" t="s">
        <v>145</v>
      </c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9"/>
      <c r="O464" s="61"/>
      <c r="P464" s="61"/>
      <c r="Q464" s="61"/>
      <c r="R464" s="61"/>
      <c r="S464" s="61"/>
      <c r="T464" s="50"/>
      <c r="U464" s="50"/>
      <c r="V464" s="50"/>
      <c r="W464" s="50"/>
      <c r="X464" s="59"/>
      <c r="Y464" s="61"/>
      <c r="Z464" s="61"/>
      <c r="AA464" s="61"/>
      <c r="AB464" s="50">
        <v>500</v>
      </c>
      <c r="AC464" s="50">
        <v>500</v>
      </c>
      <c r="AD464" s="50"/>
      <c r="AE464" s="50"/>
      <c r="AF464" s="61"/>
      <c r="AG464" s="61"/>
      <c r="AH464" s="61"/>
      <c r="AI464" s="81">
        <v>2200</v>
      </c>
      <c r="AJ464" s="81">
        <v>1755</v>
      </c>
      <c r="AK464" s="50"/>
      <c r="AL464" s="85">
        <f t="shared" si="80"/>
        <v>0.79772727272727273</v>
      </c>
      <c r="AM464" s="57"/>
    </row>
    <row r="465" spans="1:39" s="60" customFormat="1" ht="15.6" x14ac:dyDescent="0.25">
      <c r="A465" s="54">
        <v>4300</v>
      </c>
      <c r="B465" s="55" t="s">
        <v>80</v>
      </c>
      <c r="C465" s="50">
        <v>28000</v>
      </c>
      <c r="D465" s="50"/>
      <c r="E465" s="50">
        <v>28000</v>
      </c>
      <c r="F465" s="50"/>
      <c r="G465" s="50"/>
      <c r="H465" s="50"/>
      <c r="I465" s="50"/>
      <c r="J465" s="50"/>
      <c r="K465" s="50"/>
      <c r="L465" s="50"/>
      <c r="M465" s="59"/>
      <c r="O465" s="61"/>
      <c r="P465" s="61"/>
      <c r="Q465" s="61"/>
      <c r="R465" s="61"/>
      <c r="S465" s="61"/>
      <c r="T465" s="50">
        <v>5384</v>
      </c>
      <c r="U465" s="50">
        <v>5384</v>
      </c>
      <c r="V465" s="50"/>
      <c r="W465" s="50"/>
      <c r="X465" s="59"/>
      <c r="Y465" s="61"/>
      <c r="Z465" s="61"/>
      <c r="AA465" s="61"/>
      <c r="AB465" s="50">
        <v>15000</v>
      </c>
      <c r="AC465" s="50">
        <v>15000</v>
      </c>
      <c r="AD465" s="50"/>
      <c r="AE465" s="50"/>
      <c r="AF465" s="61"/>
      <c r="AG465" s="61"/>
      <c r="AH465" s="61"/>
      <c r="AI465" s="81">
        <v>61993</v>
      </c>
      <c r="AJ465" s="81">
        <v>57090.68</v>
      </c>
      <c r="AK465" s="50"/>
      <c r="AL465" s="85">
        <f t="shared" si="80"/>
        <v>0.92092139435097509</v>
      </c>
      <c r="AM465" s="57"/>
    </row>
    <row r="466" spans="1:39" s="60" customFormat="1" ht="15.6" x14ac:dyDescent="0.25">
      <c r="A466" s="46" t="s">
        <v>178</v>
      </c>
      <c r="B466" s="55" t="s">
        <v>277</v>
      </c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51"/>
      <c r="N466" s="52"/>
      <c r="O466" s="53"/>
      <c r="P466" s="53"/>
      <c r="Q466" s="53"/>
      <c r="R466" s="53"/>
      <c r="S466" s="53"/>
      <c r="T466" s="48"/>
      <c r="U466" s="48"/>
      <c r="V466" s="48"/>
      <c r="W466" s="48"/>
      <c r="X466" s="51"/>
      <c r="Y466" s="53"/>
      <c r="Z466" s="53"/>
      <c r="AA466" s="53"/>
      <c r="AB466" s="50">
        <v>1200</v>
      </c>
      <c r="AC466" s="50">
        <v>1200</v>
      </c>
      <c r="AD466" s="50"/>
      <c r="AE466" s="50"/>
      <c r="AF466" s="53"/>
      <c r="AG466" s="53"/>
      <c r="AH466" s="53"/>
      <c r="AI466" s="81">
        <v>6204</v>
      </c>
      <c r="AJ466" s="81">
        <v>6137.38</v>
      </c>
      <c r="AK466" s="50"/>
      <c r="AL466" s="85">
        <f t="shared" si="80"/>
        <v>0.98926176660219212</v>
      </c>
      <c r="AM466" s="57"/>
    </row>
    <row r="467" spans="1:39" s="60" customFormat="1" ht="15.6" x14ac:dyDescent="0.25">
      <c r="A467" s="46">
        <v>4410</v>
      </c>
      <c r="B467" s="47" t="s">
        <v>5</v>
      </c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51"/>
      <c r="N467" s="52"/>
      <c r="O467" s="53"/>
      <c r="P467" s="53"/>
      <c r="Q467" s="53"/>
      <c r="R467" s="53"/>
      <c r="S467" s="53"/>
      <c r="T467" s="48"/>
      <c r="U467" s="48"/>
      <c r="V467" s="48"/>
      <c r="W467" s="48"/>
      <c r="X467" s="51"/>
      <c r="Y467" s="53"/>
      <c r="Z467" s="53"/>
      <c r="AA467" s="53"/>
      <c r="AB467" s="50">
        <v>7000</v>
      </c>
      <c r="AC467" s="50">
        <v>7000</v>
      </c>
      <c r="AD467" s="50"/>
      <c r="AE467" s="50"/>
      <c r="AF467" s="53"/>
      <c r="AG467" s="53"/>
      <c r="AH467" s="53"/>
      <c r="AI467" s="81">
        <v>1200</v>
      </c>
      <c r="AJ467" s="81">
        <v>367.13</v>
      </c>
      <c r="AK467" s="50"/>
      <c r="AL467" s="85">
        <f t="shared" si="80"/>
        <v>0.30594166666666667</v>
      </c>
      <c r="AM467" s="57"/>
    </row>
    <row r="468" spans="1:39" s="60" customFormat="1" ht="15.6" x14ac:dyDescent="0.25">
      <c r="A468" s="46" t="s">
        <v>117</v>
      </c>
      <c r="B468" s="47" t="s">
        <v>7</v>
      </c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51"/>
      <c r="N468" s="52"/>
      <c r="O468" s="53"/>
      <c r="P468" s="53"/>
      <c r="Q468" s="53"/>
      <c r="R468" s="53"/>
      <c r="S468" s="53"/>
      <c r="T468" s="48">
        <v>161</v>
      </c>
      <c r="U468" s="48">
        <v>161</v>
      </c>
      <c r="V468" s="48"/>
      <c r="W468" s="48"/>
      <c r="X468" s="51"/>
      <c r="Y468" s="53"/>
      <c r="Z468" s="53"/>
      <c r="AA468" s="53"/>
      <c r="AB468" s="50">
        <v>1000</v>
      </c>
      <c r="AC468" s="50">
        <v>1000</v>
      </c>
      <c r="AD468" s="50"/>
      <c r="AE468" s="50"/>
      <c r="AF468" s="53"/>
      <c r="AG468" s="53"/>
      <c r="AH468" s="53"/>
      <c r="AI468" s="81">
        <v>840</v>
      </c>
      <c r="AJ468" s="81">
        <v>112.22</v>
      </c>
      <c r="AK468" s="50"/>
      <c r="AL468" s="85">
        <f t="shared" si="80"/>
        <v>0.1335952380952381</v>
      </c>
      <c r="AM468" s="57"/>
    </row>
    <row r="469" spans="1:39" s="60" customFormat="1" ht="19.5" customHeight="1" x14ac:dyDescent="0.25">
      <c r="A469" s="46">
        <v>4440</v>
      </c>
      <c r="B469" s="47" t="s">
        <v>9</v>
      </c>
      <c r="C469" s="48">
        <v>600</v>
      </c>
      <c r="D469" s="48"/>
      <c r="E469" s="48">
        <v>600</v>
      </c>
      <c r="F469" s="48"/>
      <c r="G469" s="48"/>
      <c r="H469" s="48"/>
      <c r="I469" s="48"/>
      <c r="J469" s="48"/>
      <c r="K469" s="48"/>
      <c r="L469" s="48"/>
      <c r="M469" s="51"/>
      <c r="N469" s="52"/>
      <c r="O469" s="53"/>
      <c r="P469" s="53"/>
      <c r="Q469" s="53"/>
      <c r="R469" s="53"/>
      <c r="S469" s="53"/>
      <c r="T469" s="48">
        <v>4400</v>
      </c>
      <c r="U469" s="48">
        <v>4400</v>
      </c>
      <c r="V469" s="48"/>
      <c r="W469" s="48"/>
      <c r="X469" s="51"/>
      <c r="Y469" s="53"/>
      <c r="Z469" s="53"/>
      <c r="AA469" s="53"/>
      <c r="AB469" s="50">
        <v>13780</v>
      </c>
      <c r="AC469" s="50">
        <v>13780</v>
      </c>
      <c r="AD469" s="50"/>
      <c r="AE469" s="50"/>
      <c r="AF469" s="53"/>
      <c r="AG469" s="53"/>
      <c r="AH469" s="53"/>
      <c r="AI469" s="81">
        <v>51235</v>
      </c>
      <c r="AJ469" s="81">
        <v>51047.5</v>
      </c>
      <c r="AK469" s="50"/>
      <c r="AL469" s="85">
        <f t="shared" si="80"/>
        <v>0.99634039230994442</v>
      </c>
      <c r="AM469" s="57"/>
    </row>
    <row r="470" spans="1:39" s="60" customFormat="1" ht="19.5" customHeight="1" x14ac:dyDescent="0.25">
      <c r="A470" s="46" t="s">
        <v>150</v>
      </c>
      <c r="B470" s="47" t="s">
        <v>32</v>
      </c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51"/>
      <c r="N470" s="52"/>
      <c r="O470" s="53"/>
      <c r="P470" s="53"/>
      <c r="Q470" s="53"/>
      <c r="R470" s="53"/>
      <c r="S470" s="53"/>
      <c r="T470" s="48"/>
      <c r="U470" s="48"/>
      <c r="V470" s="48"/>
      <c r="W470" s="48"/>
      <c r="X470" s="51"/>
      <c r="Y470" s="53"/>
      <c r="Z470" s="53"/>
      <c r="AA470" s="53"/>
      <c r="AB470" s="50"/>
      <c r="AC470" s="50"/>
      <c r="AD470" s="50"/>
      <c r="AE470" s="50"/>
      <c r="AF470" s="53"/>
      <c r="AG470" s="53"/>
      <c r="AH470" s="53"/>
      <c r="AI470" s="81">
        <v>2983</v>
      </c>
      <c r="AJ470" s="81">
        <v>2982.32</v>
      </c>
      <c r="AK470" s="50"/>
      <c r="AL470" s="85">
        <f t="shared" si="80"/>
        <v>0.99977204156889043</v>
      </c>
      <c r="AM470" s="57"/>
    </row>
    <row r="471" spans="1:39" s="60" customFormat="1" ht="19.5" customHeight="1" x14ac:dyDescent="0.25">
      <c r="A471" s="46" t="s">
        <v>132</v>
      </c>
      <c r="B471" s="58" t="s">
        <v>91</v>
      </c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51"/>
      <c r="N471" s="52"/>
      <c r="O471" s="53"/>
      <c r="P471" s="53"/>
      <c r="Q471" s="53"/>
      <c r="R471" s="53"/>
      <c r="S471" s="53"/>
      <c r="T471" s="48"/>
      <c r="U471" s="48"/>
      <c r="V471" s="48"/>
      <c r="W471" s="48"/>
      <c r="X471" s="51"/>
      <c r="Y471" s="53"/>
      <c r="Z471" s="53"/>
      <c r="AA471" s="53"/>
      <c r="AB471" s="50"/>
      <c r="AC471" s="50"/>
      <c r="AD471" s="50"/>
      <c r="AE471" s="50"/>
      <c r="AF471" s="53"/>
      <c r="AG471" s="53"/>
      <c r="AH471" s="53"/>
      <c r="AI471" s="81">
        <v>100</v>
      </c>
      <c r="AJ471" s="81">
        <v>0</v>
      </c>
      <c r="AK471" s="50"/>
      <c r="AL471" s="85">
        <f t="shared" si="80"/>
        <v>0</v>
      </c>
      <c r="AM471" s="57"/>
    </row>
    <row r="472" spans="1:39" s="60" customFormat="1" ht="15.6" customHeight="1" x14ac:dyDescent="0.25">
      <c r="A472" s="46" t="s">
        <v>179</v>
      </c>
      <c r="B472" s="47" t="s">
        <v>194</v>
      </c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51"/>
      <c r="N472" s="52"/>
      <c r="O472" s="53"/>
      <c r="P472" s="53"/>
      <c r="Q472" s="53"/>
      <c r="R472" s="53"/>
      <c r="S472" s="53"/>
      <c r="T472" s="48"/>
      <c r="U472" s="48"/>
      <c r="V472" s="48"/>
      <c r="W472" s="48"/>
      <c r="X472" s="51"/>
      <c r="Y472" s="53"/>
      <c r="Z472" s="53"/>
      <c r="AA472" s="53"/>
      <c r="AB472" s="50">
        <v>8000</v>
      </c>
      <c r="AC472" s="50">
        <v>8000</v>
      </c>
      <c r="AD472" s="50"/>
      <c r="AE472" s="50"/>
      <c r="AF472" s="53"/>
      <c r="AG472" s="53"/>
      <c r="AH472" s="53"/>
      <c r="AI472" s="81">
        <v>10100</v>
      </c>
      <c r="AJ472" s="81">
        <v>9024</v>
      </c>
      <c r="AK472" s="50"/>
      <c r="AL472" s="85">
        <f t="shared" si="80"/>
        <v>0.89346534653465348</v>
      </c>
      <c r="AM472" s="57"/>
    </row>
    <row r="473" spans="1:39" s="79" customFormat="1" ht="36.75" customHeight="1" x14ac:dyDescent="0.3">
      <c r="A473" s="30" t="s">
        <v>137</v>
      </c>
      <c r="B473" s="92" t="s">
        <v>138</v>
      </c>
      <c r="C473" s="93" t="e">
        <f>SUM(#REF!)</f>
        <v>#REF!</v>
      </c>
      <c r="D473" s="93" t="e">
        <f>SUM(#REF!)</f>
        <v>#REF!</v>
      </c>
      <c r="E473" s="93" t="e">
        <f>SUM(#REF!)</f>
        <v>#REF!</v>
      </c>
      <c r="F473" s="93" t="e">
        <f>SUM(#REF!)</f>
        <v>#REF!</v>
      </c>
      <c r="G473" s="93" t="e">
        <f>SUM(#REF!)</f>
        <v>#REF!</v>
      </c>
      <c r="H473" s="93"/>
      <c r="I473" s="93"/>
      <c r="J473" s="93"/>
      <c r="K473" s="93"/>
      <c r="L473" s="93"/>
      <c r="M473" s="93" t="e">
        <f>SUM(#REF!)</f>
        <v>#REF!</v>
      </c>
      <c r="N473" s="93" t="e">
        <f>SUM(#REF!)</f>
        <v>#REF!</v>
      </c>
      <c r="O473" s="93" t="e">
        <f>SUM(#REF!)</f>
        <v>#REF!</v>
      </c>
      <c r="P473" s="93" t="e">
        <f>SUM(#REF!)</f>
        <v>#REF!</v>
      </c>
      <c r="Q473" s="93" t="e">
        <f>SUM(#REF!)</f>
        <v>#REF!</v>
      </c>
      <c r="R473" s="93" t="e">
        <f>SUM(#REF!)</f>
        <v>#REF!</v>
      </c>
      <c r="S473" s="93" t="e">
        <f>SUM(#REF!)</f>
        <v>#REF!</v>
      </c>
      <c r="T473" s="93" t="e">
        <f>SUM(#REF!)</f>
        <v>#REF!</v>
      </c>
      <c r="U473" s="93" t="e">
        <f>SUM(#REF!)</f>
        <v>#REF!</v>
      </c>
      <c r="V473" s="93" t="e">
        <f>SUM(#REF!)</f>
        <v>#REF!</v>
      </c>
      <c r="W473" s="93" t="e">
        <f>SUM(#REF!)</f>
        <v>#REF!</v>
      </c>
      <c r="X473" s="93" t="e">
        <f>SUM(#REF!)</f>
        <v>#REF!</v>
      </c>
      <c r="Y473" s="93" t="e">
        <f>SUM(#REF!)</f>
        <v>#REF!</v>
      </c>
      <c r="Z473" s="93" t="e">
        <f>SUM(#REF!)</f>
        <v>#REF!</v>
      </c>
      <c r="AA473" s="93" t="e">
        <f>SUM(#REF!)</f>
        <v>#REF!</v>
      </c>
      <c r="AB473" s="93">
        <f t="shared" ref="AB473:AK473" si="81">SUM(AB474:AB474)</f>
        <v>2465</v>
      </c>
      <c r="AC473" s="93">
        <f t="shared" si="81"/>
        <v>0</v>
      </c>
      <c r="AD473" s="93">
        <f t="shared" si="81"/>
        <v>0</v>
      </c>
      <c r="AE473" s="93">
        <f t="shared" si="81"/>
        <v>2465</v>
      </c>
      <c r="AF473" s="93">
        <f t="shared" si="81"/>
        <v>0</v>
      </c>
      <c r="AG473" s="93">
        <f t="shared" si="81"/>
        <v>0</v>
      </c>
      <c r="AH473" s="93">
        <f t="shared" si="81"/>
        <v>0</v>
      </c>
      <c r="AI473" s="96">
        <f>SUM(AI474:AI479)</f>
        <v>49635</v>
      </c>
      <c r="AJ473" s="96">
        <f>SUM(AJ474:AJ479)</f>
        <v>19220.379999999997</v>
      </c>
      <c r="AK473" s="93">
        <f t="shared" si="81"/>
        <v>0</v>
      </c>
      <c r="AL473" s="90">
        <f t="shared" ref="AL473:AL479" si="82">SUM(AJ473/AI473)</f>
        <v>0.38723441120177288</v>
      </c>
      <c r="AM473" s="39"/>
    </row>
    <row r="474" spans="1:39" s="60" customFormat="1" ht="52.5" customHeight="1" x14ac:dyDescent="0.25">
      <c r="A474" s="54" t="s">
        <v>218</v>
      </c>
      <c r="B474" s="148" t="s">
        <v>263</v>
      </c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9"/>
      <c r="O474" s="61"/>
      <c r="P474" s="61"/>
      <c r="Q474" s="61"/>
      <c r="R474" s="61"/>
      <c r="S474" s="61"/>
      <c r="T474" s="50"/>
      <c r="U474" s="50"/>
      <c r="V474" s="50"/>
      <c r="W474" s="50"/>
      <c r="X474" s="59"/>
      <c r="Y474" s="61"/>
      <c r="Z474" s="61"/>
      <c r="AA474" s="61"/>
      <c r="AB474" s="50">
        <v>2465</v>
      </c>
      <c r="AC474" s="50">
        <v>0</v>
      </c>
      <c r="AD474" s="50"/>
      <c r="AE474" s="50">
        <v>2465</v>
      </c>
      <c r="AF474" s="61"/>
      <c r="AG474" s="61"/>
      <c r="AH474" s="61"/>
      <c r="AI474" s="81">
        <v>30000</v>
      </c>
      <c r="AJ474" s="81">
        <v>0</v>
      </c>
      <c r="AK474" s="50"/>
      <c r="AL474" s="85">
        <f t="shared" si="82"/>
        <v>0</v>
      </c>
      <c r="AM474" s="57"/>
    </row>
    <row r="475" spans="1:39" s="60" customFormat="1" ht="18.75" customHeight="1" x14ac:dyDescent="0.25">
      <c r="A475" s="54" t="s">
        <v>142</v>
      </c>
      <c r="B475" s="148" t="s">
        <v>26</v>
      </c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9"/>
      <c r="O475" s="61"/>
      <c r="P475" s="61"/>
      <c r="Q475" s="61"/>
      <c r="R475" s="61"/>
      <c r="S475" s="61"/>
      <c r="T475" s="50"/>
      <c r="U475" s="50"/>
      <c r="V475" s="50"/>
      <c r="W475" s="50"/>
      <c r="X475" s="59"/>
      <c r="Y475" s="61"/>
      <c r="Z475" s="61"/>
      <c r="AA475" s="61"/>
      <c r="AB475" s="50"/>
      <c r="AC475" s="50"/>
      <c r="AD475" s="50"/>
      <c r="AE475" s="50"/>
      <c r="AF475" s="61"/>
      <c r="AG475" s="61"/>
      <c r="AH475" s="61"/>
      <c r="AI475" s="81">
        <v>7186</v>
      </c>
      <c r="AJ475" s="81">
        <v>7185.78</v>
      </c>
      <c r="AK475" s="50"/>
      <c r="AL475" s="85">
        <f t="shared" si="82"/>
        <v>0.99996938491511267</v>
      </c>
      <c r="AM475" s="57"/>
    </row>
    <row r="476" spans="1:39" s="60" customFormat="1" ht="18.75" customHeight="1" x14ac:dyDescent="0.25">
      <c r="A476" s="54" t="s">
        <v>130</v>
      </c>
      <c r="B476" s="148" t="s">
        <v>174</v>
      </c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9"/>
      <c r="O476" s="61"/>
      <c r="P476" s="61"/>
      <c r="Q476" s="61"/>
      <c r="R476" s="61"/>
      <c r="S476" s="61"/>
      <c r="T476" s="50"/>
      <c r="U476" s="50"/>
      <c r="V476" s="50"/>
      <c r="W476" s="50"/>
      <c r="X476" s="59"/>
      <c r="Y476" s="61"/>
      <c r="Z476" s="61"/>
      <c r="AA476" s="61"/>
      <c r="AB476" s="50"/>
      <c r="AC476" s="50"/>
      <c r="AD476" s="50"/>
      <c r="AE476" s="50"/>
      <c r="AF476" s="61"/>
      <c r="AG476" s="61"/>
      <c r="AH476" s="61"/>
      <c r="AI476" s="81">
        <v>2287</v>
      </c>
      <c r="AJ476" s="81">
        <v>2224.02</v>
      </c>
      <c r="AK476" s="50"/>
      <c r="AL476" s="85">
        <f t="shared" si="82"/>
        <v>0.97246174027109755</v>
      </c>
      <c r="AM476" s="57"/>
    </row>
    <row r="477" spans="1:39" s="60" customFormat="1" ht="18.75" customHeight="1" x14ac:dyDescent="0.25">
      <c r="A477" s="54" t="s">
        <v>143</v>
      </c>
      <c r="B477" s="148" t="s">
        <v>181</v>
      </c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9"/>
      <c r="O477" s="61"/>
      <c r="P477" s="61"/>
      <c r="Q477" s="61"/>
      <c r="R477" s="61"/>
      <c r="S477" s="61"/>
      <c r="T477" s="50"/>
      <c r="U477" s="50"/>
      <c r="V477" s="50"/>
      <c r="W477" s="50"/>
      <c r="X477" s="59"/>
      <c r="Y477" s="61"/>
      <c r="Z477" s="61"/>
      <c r="AA477" s="61"/>
      <c r="AB477" s="50"/>
      <c r="AC477" s="50"/>
      <c r="AD477" s="50"/>
      <c r="AE477" s="50"/>
      <c r="AF477" s="61"/>
      <c r="AG477" s="61"/>
      <c r="AH477" s="61"/>
      <c r="AI477" s="81">
        <v>324</v>
      </c>
      <c r="AJ477" s="81">
        <v>272.98</v>
      </c>
      <c r="AK477" s="50"/>
      <c r="AL477" s="85">
        <f t="shared" si="82"/>
        <v>0.84253086419753087</v>
      </c>
      <c r="AM477" s="57"/>
    </row>
    <row r="478" spans="1:39" s="60" customFormat="1" ht="18.75" customHeight="1" x14ac:dyDescent="0.25">
      <c r="A478" s="54" t="s">
        <v>160</v>
      </c>
      <c r="B478" s="148" t="s">
        <v>161</v>
      </c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9"/>
      <c r="O478" s="61"/>
      <c r="P478" s="61"/>
      <c r="Q478" s="61"/>
      <c r="R478" s="61"/>
      <c r="S478" s="61"/>
      <c r="T478" s="50"/>
      <c r="U478" s="50"/>
      <c r="V478" s="50"/>
      <c r="W478" s="50"/>
      <c r="X478" s="59"/>
      <c r="Y478" s="61"/>
      <c r="Z478" s="61"/>
      <c r="AA478" s="61"/>
      <c r="AB478" s="50"/>
      <c r="AC478" s="50"/>
      <c r="AD478" s="50"/>
      <c r="AE478" s="50"/>
      <c r="AF478" s="61"/>
      <c r="AG478" s="61"/>
      <c r="AH478" s="61"/>
      <c r="AI478" s="81">
        <v>6000</v>
      </c>
      <c r="AJ478" s="81">
        <v>5700</v>
      </c>
      <c r="AK478" s="50"/>
      <c r="AL478" s="85">
        <f t="shared" si="82"/>
        <v>0.95</v>
      </c>
      <c r="AM478" s="57"/>
    </row>
    <row r="479" spans="1:39" s="60" customFormat="1" ht="18.75" customHeight="1" x14ac:dyDescent="0.25">
      <c r="A479" s="54" t="s">
        <v>114</v>
      </c>
      <c r="B479" s="148" t="s">
        <v>28</v>
      </c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9"/>
      <c r="O479" s="61"/>
      <c r="P479" s="61"/>
      <c r="Q479" s="61"/>
      <c r="R479" s="61"/>
      <c r="S479" s="61"/>
      <c r="T479" s="50"/>
      <c r="U479" s="50"/>
      <c r="V479" s="50"/>
      <c r="W479" s="50"/>
      <c r="X479" s="59"/>
      <c r="Y479" s="61"/>
      <c r="Z479" s="61"/>
      <c r="AA479" s="61"/>
      <c r="AB479" s="50"/>
      <c r="AC479" s="50"/>
      <c r="AD479" s="50"/>
      <c r="AE479" s="50"/>
      <c r="AF479" s="61"/>
      <c r="AG479" s="61"/>
      <c r="AH479" s="61"/>
      <c r="AI479" s="81">
        <v>3838</v>
      </c>
      <c r="AJ479" s="81">
        <v>3837.6</v>
      </c>
      <c r="AK479" s="50"/>
      <c r="AL479" s="85">
        <f t="shared" si="82"/>
        <v>0.99989577905158933</v>
      </c>
      <c r="AM479" s="57"/>
    </row>
    <row r="480" spans="1:39" s="41" customFormat="1" ht="36.75" customHeight="1" thickBot="1" x14ac:dyDescent="0.35">
      <c r="A480" s="130"/>
      <c r="B480" s="125" t="s">
        <v>139</v>
      </c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 t="e">
        <f>SUM(M484+M506+#REF!+#REF!)</f>
        <v>#REF!</v>
      </c>
      <c r="N480" s="123" t="e">
        <f>SUM(N484+N506+#REF!+#REF!)</f>
        <v>#REF!</v>
      </c>
      <c r="O480" s="123" t="e">
        <f>SUM(O484+O506+#REF!+#REF!)</f>
        <v>#REF!</v>
      </c>
      <c r="P480" s="123" t="e">
        <f>SUM(P484+P506+#REF!+#REF!)</f>
        <v>#REF!</v>
      </c>
      <c r="Q480" s="123" t="e">
        <f>SUM(Q484+Q506+#REF!+#REF!)</f>
        <v>#REF!</v>
      </c>
      <c r="R480" s="123" t="e">
        <f>SUM(R484+R506+#REF!+#REF!)</f>
        <v>#REF!</v>
      </c>
      <c r="S480" s="123" t="e">
        <f>SUM(S484+S506+#REF!+#REF!)</f>
        <v>#REF!</v>
      </c>
      <c r="T480" s="123" t="e">
        <f>SUM(T484+T506+#REF!+#REF!+#REF!+#REF!+T499)</f>
        <v>#REF!</v>
      </c>
      <c r="U480" s="123" t="e">
        <f>SUM(U484+U506+#REF!+#REF!+#REF!+#REF!+U499)</f>
        <v>#REF!</v>
      </c>
      <c r="V480" s="123" t="e">
        <f>SUM(V484+V506+#REF!+#REF!+#REF!+#REF!+V499)</f>
        <v>#REF!</v>
      </c>
      <c r="W480" s="123" t="e">
        <f>SUM(W484+W506+#REF!+#REF!+#REF!+#REF!+W499)</f>
        <v>#REF!</v>
      </c>
      <c r="X480" s="123" t="e">
        <f>SUM(X484+X506+#REF!+#REF!+#REF!+#REF!+X499)</f>
        <v>#REF!</v>
      </c>
      <c r="Y480" s="123" t="e">
        <f>SUM(Y484+Y506+#REF!+#REF!+#REF!+#REF!+Y499)</f>
        <v>#REF!</v>
      </c>
      <c r="Z480" s="123" t="e">
        <f>SUM(Z484+Z506+#REF!+#REF!+#REF!+#REF!+Z499)</f>
        <v>#REF!</v>
      </c>
      <c r="AA480" s="123" t="e">
        <f>SUM(AA484+AA506+#REF!+#REF!+#REF!+#REF!+AA499)</f>
        <v>#REF!</v>
      </c>
      <c r="AB480" s="123" t="e">
        <f>SUM(AB484+AB506+#REF!+#REF!+#REF!+#REF!+AB499+AB481+#REF!+#REF!)</f>
        <v>#REF!</v>
      </c>
      <c r="AC480" s="123" t="e">
        <f>SUM(AC484+AC506+#REF!+#REF!+#REF!+#REF!+AC499+AC481+#REF!+#REF!)</f>
        <v>#REF!</v>
      </c>
      <c r="AD480" s="123" t="e">
        <f>SUM(AD484+AD506+#REF!+#REF!+#REF!+#REF!+AD499+AD481+#REF!+#REF!)</f>
        <v>#REF!</v>
      </c>
      <c r="AE480" s="123" t="e">
        <f>SUM(AE484+AE506+#REF!+#REF!+#REF!+#REF!+AE499+AE481+#REF!+#REF!)</f>
        <v>#REF!</v>
      </c>
      <c r="AF480" s="123" t="e">
        <f>SUM(AF484+AF506+#REF!+#REF!+#REF!+#REF!+AF499+AF481+#REF!+#REF!)</f>
        <v>#REF!</v>
      </c>
      <c r="AG480" s="123" t="e">
        <f>SUM(AG484+AG506+#REF!+#REF!+#REF!+#REF!+AG499+AG481+#REF!+#REF!)</f>
        <v>#REF!</v>
      </c>
      <c r="AH480" s="123" t="e">
        <f>SUM(AH484+AH506+#REF!+#REF!+#REF!+#REF!+AH499+AH481+#REF!+#REF!)</f>
        <v>#REF!</v>
      </c>
      <c r="AI480" s="124">
        <f>SUM(AI481+AI484+AI499+AI506+AI526+AI528)</f>
        <v>6736026.5899999999</v>
      </c>
      <c r="AJ480" s="124">
        <f>SUM(AJ481+AJ484+AJ499+AJ506+AJ526+AJ528)</f>
        <v>6482549.6600000011</v>
      </c>
      <c r="AK480" s="123" t="e">
        <f>SUM(AK484+AK506+#REF!+#REF!+#REF!+#REF!+AK499+AK481+#REF!+#REF!)</f>
        <v>#REF!</v>
      </c>
      <c r="AL480" s="122">
        <f t="shared" ref="AL480:AL485" si="83">SUM(AJ480/AI480)</f>
        <v>0.962369962972489</v>
      </c>
      <c r="AM480" s="32"/>
    </row>
    <row r="481" spans="1:41" s="38" customFormat="1" ht="36.75" customHeight="1" thickTop="1" x14ac:dyDescent="0.3">
      <c r="A481" s="34" t="s">
        <v>195</v>
      </c>
      <c r="B481" s="99" t="s">
        <v>197</v>
      </c>
      <c r="C481" s="100"/>
      <c r="D481" s="100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  <c r="AA481" s="100"/>
      <c r="AB481" s="100">
        <f t="shared" ref="AB481:AK481" si="84">SUM(AB483)</f>
        <v>35300</v>
      </c>
      <c r="AC481" s="100">
        <f t="shared" si="84"/>
        <v>35300</v>
      </c>
      <c r="AD481" s="100">
        <f t="shared" si="84"/>
        <v>0</v>
      </c>
      <c r="AE481" s="100">
        <f t="shared" si="84"/>
        <v>0</v>
      </c>
      <c r="AF481" s="100">
        <f t="shared" si="84"/>
        <v>0</v>
      </c>
      <c r="AG481" s="100">
        <f t="shared" si="84"/>
        <v>0</v>
      </c>
      <c r="AH481" s="100">
        <f t="shared" si="84"/>
        <v>0</v>
      </c>
      <c r="AI481" s="145">
        <f>SUM(AI482:AI483)</f>
        <v>76748</v>
      </c>
      <c r="AJ481" s="145">
        <f>SUM(AJ482:AJ483)</f>
        <v>76747.33</v>
      </c>
      <c r="AK481" s="100">
        <f t="shared" si="84"/>
        <v>0</v>
      </c>
      <c r="AL481" s="90">
        <f t="shared" si="83"/>
        <v>0.99999127013081779</v>
      </c>
      <c r="AM481" s="33"/>
    </row>
    <row r="482" spans="1:41" s="38" customFormat="1" ht="45" customHeight="1" x14ac:dyDescent="0.3">
      <c r="A482" s="46" t="s">
        <v>158</v>
      </c>
      <c r="B482" s="165" t="s">
        <v>292</v>
      </c>
      <c r="C482" s="166"/>
      <c r="D482" s="166"/>
      <c r="E482" s="166"/>
      <c r="F482" s="166"/>
      <c r="G482" s="166"/>
      <c r="H482" s="166"/>
      <c r="I482" s="166"/>
      <c r="J482" s="166"/>
      <c r="K482" s="166"/>
      <c r="L482" s="166"/>
      <c r="M482" s="166"/>
      <c r="N482" s="166"/>
      <c r="O482" s="166"/>
      <c r="P482" s="166"/>
      <c r="Q482" s="166"/>
      <c r="R482" s="166"/>
      <c r="S482" s="166"/>
      <c r="T482" s="166"/>
      <c r="U482" s="166"/>
      <c r="V482" s="166"/>
      <c r="W482" s="166"/>
      <c r="X482" s="166"/>
      <c r="Y482" s="166"/>
      <c r="Z482" s="166"/>
      <c r="AA482" s="166"/>
      <c r="AB482" s="166"/>
      <c r="AC482" s="166"/>
      <c r="AD482" s="166"/>
      <c r="AE482" s="166"/>
      <c r="AF482" s="166"/>
      <c r="AG482" s="166"/>
      <c r="AH482" s="166"/>
      <c r="AI482" s="82">
        <v>2278</v>
      </c>
      <c r="AJ482" s="82">
        <v>2277.33</v>
      </c>
      <c r="AK482" s="167"/>
      <c r="AL482" s="85">
        <f t="shared" si="83"/>
        <v>0.99970588235294111</v>
      </c>
      <c r="AM482" s="33"/>
    </row>
    <row r="483" spans="1:41" s="52" customFormat="1" ht="33.6" customHeight="1" x14ac:dyDescent="0.25">
      <c r="A483" s="46" t="s">
        <v>196</v>
      </c>
      <c r="B483" s="47" t="s">
        <v>198</v>
      </c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>
        <v>35300</v>
      </c>
      <c r="AC483" s="48">
        <v>35300</v>
      </c>
      <c r="AD483" s="48"/>
      <c r="AE483" s="48"/>
      <c r="AF483" s="48"/>
      <c r="AG483" s="48"/>
      <c r="AH483" s="48"/>
      <c r="AI483" s="81">
        <v>74470</v>
      </c>
      <c r="AJ483" s="82">
        <v>74470</v>
      </c>
      <c r="AK483" s="48"/>
      <c r="AL483" s="85">
        <f t="shared" si="83"/>
        <v>1</v>
      </c>
      <c r="AM483" s="49"/>
      <c r="AN483" s="151"/>
    </row>
    <row r="484" spans="1:41" s="40" customFormat="1" ht="35.25" customHeight="1" x14ac:dyDescent="0.3">
      <c r="A484" s="30" t="s">
        <v>52</v>
      </c>
      <c r="B484" s="87" t="s">
        <v>140</v>
      </c>
      <c r="C484" s="88">
        <f>SUM(C486:C497)</f>
        <v>124490</v>
      </c>
      <c r="D484" s="88">
        <f>SUM(D486:D497)</f>
        <v>0</v>
      </c>
      <c r="E484" s="88">
        <f>SUM(E486:E497)</f>
        <v>124490</v>
      </c>
      <c r="F484" s="88"/>
      <c r="G484" s="88"/>
      <c r="H484" s="88"/>
      <c r="I484" s="88"/>
      <c r="J484" s="88"/>
      <c r="K484" s="88"/>
      <c r="L484" s="88"/>
      <c r="M484" s="88">
        <f t="shared" ref="M484:AA484" si="85">SUM(M486:M497)</f>
        <v>0</v>
      </c>
      <c r="N484" s="88">
        <f t="shared" si="85"/>
        <v>0</v>
      </c>
      <c r="O484" s="88">
        <f t="shared" si="85"/>
        <v>0</v>
      </c>
      <c r="P484" s="88">
        <f t="shared" si="85"/>
        <v>0</v>
      </c>
      <c r="Q484" s="88">
        <f t="shared" si="85"/>
        <v>0</v>
      </c>
      <c r="R484" s="88">
        <f t="shared" si="85"/>
        <v>0</v>
      </c>
      <c r="S484" s="88">
        <f t="shared" si="85"/>
        <v>0</v>
      </c>
      <c r="T484" s="88">
        <f t="shared" si="85"/>
        <v>161187</v>
      </c>
      <c r="U484" s="88">
        <f t="shared" si="85"/>
        <v>0</v>
      </c>
      <c r="V484" s="88">
        <f t="shared" si="85"/>
        <v>0</v>
      </c>
      <c r="W484" s="88">
        <f t="shared" si="85"/>
        <v>161187</v>
      </c>
      <c r="X484" s="94">
        <f t="shared" si="85"/>
        <v>0</v>
      </c>
      <c r="Y484" s="95">
        <f t="shared" si="85"/>
        <v>0</v>
      </c>
      <c r="Z484" s="88">
        <f t="shared" si="85"/>
        <v>0</v>
      </c>
      <c r="AA484" s="88">
        <f t="shared" si="85"/>
        <v>0</v>
      </c>
      <c r="AB484" s="88">
        <f t="shared" ref="AB484:AH484" si="86">SUM(AB486:AB498)</f>
        <v>154940</v>
      </c>
      <c r="AC484" s="88">
        <f t="shared" si="86"/>
        <v>0</v>
      </c>
      <c r="AD484" s="88">
        <f t="shared" si="86"/>
        <v>0</v>
      </c>
      <c r="AE484" s="88">
        <f t="shared" si="86"/>
        <v>154940</v>
      </c>
      <c r="AF484" s="88">
        <f t="shared" si="86"/>
        <v>0</v>
      </c>
      <c r="AG484" s="88">
        <f t="shared" si="86"/>
        <v>0</v>
      </c>
      <c r="AH484" s="88">
        <f t="shared" si="86"/>
        <v>0</v>
      </c>
      <c r="AI484" s="89">
        <f>SUM(AI485:AI498)</f>
        <v>806381.55</v>
      </c>
      <c r="AJ484" s="89">
        <f>SUM(AJ485:AJ498)</f>
        <v>793386.22000000009</v>
      </c>
      <c r="AK484" s="88">
        <f>SUM(AK486:AK498)</f>
        <v>0</v>
      </c>
      <c r="AL484" s="90">
        <f t="shared" si="83"/>
        <v>0.98388439070809597</v>
      </c>
      <c r="AM484" s="31"/>
    </row>
    <row r="485" spans="1:41" s="60" customFormat="1" ht="17.100000000000001" customHeight="1" x14ac:dyDescent="0.25">
      <c r="A485" s="54">
        <v>3020</v>
      </c>
      <c r="B485" s="55" t="s">
        <v>306</v>
      </c>
      <c r="C485" s="50">
        <v>600</v>
      </c>
      <c r="D485" s="50"/>
      <c r="E485" s="50">
        <v>600</v>
      </c>
      <c r="F485" s="50"/>
      <c r="G485" s="50"/>
      <c r="H485" s="50"/>
      <c r="I485" s="50"/>
      <c r="J485" s="50"/>
      <c r="K485" s="50"/>
      <c r="L485" s="50"/>
      <c r="M485" s="59"/>
      <c r="O485" s="61"/>
      <c r="P485" s="61"/>
      <c r="Q485" s="61"/>
      <c r="R485" s="61"/>
      <c r="S485" s="61"/>
      <c r="T485" s="50">
        <v>412</v>
      </c>
      <c r="U485" s="50"/>
      <c r="V485" s="50"/>
      <c r="W485" s="50">
        <v>412</v>
      </c>
      <c r="X485" s="59"/>
      <c r="Y485" s="61"/>
      <c r="Z485" s="61"/>
      <c r="AA485" s="61"/>
      <c r="AB485" s="50">
        <v>300</v>
      </c>
      <c r="AC485" s="50"/>
      <c r="AD485" s="50"/>
      <c r="AE485" s="50">
        <v>300</v>
      </c>
      <c r="AF485" s="61"/>
      <c r="AG485" s="61"/>
      <c r="AH485" s="61"/>
      <c r="AI485" s="81">
        <v>922</v>
      </c>
      <c r="AJ485" s="81">
        <v>921.89</v>
      </c>
      <c r="AK485" s="50"/>
      <c r="AL485" s="85">
        <f t="shared" si="83"/>
        <v>0.99988069414316705</v>
      </c>
      <c r="AM485" s="57"/>
      <c r="AO485" s="151"/>
    </row>
    <row r="486" spans="1:41" s="60" customFormat="1" ht="17.100000000000001" customHeight="1" x14ac:dyDescent="0.25">
      <c r="A486" s="54">
        <v>4010</v>
      </c>
      <c r="B486" s="62" t="s">
        <v>26</v>
      </c>
      <c r="C486" s="50">
        <v>88140</v>
      </c>
      <c r="D486" s="50"/>
      <c r="E486" s="50">
        <v>88140</v>
      </c>
      <c r="F486" s="50"/>
      <c r="G486" s="50"/>
      <c r="H486" s="50"/>
      <c r="I486" s="50"/>
      <c r="J486" s="50"/>
      <c r="K486" s="50"/>
      <c r="L486" s="50"/>
      <c r="M486" s="59"/>
      <c r="O486" s="61"/>
      <c r="P486" s="61"/>
      <c r="Q486" s="61"/>
      <c r="R486" s="61"/>
      <c r="S486" s="61"/>
      <c r="T486" s="50">
        <v>50006</v>
      </c>
      <c r="U486" s="50"/>
      <c r="V486" s="50"/>
      <c r="W486" s="50">
        <v>50006</v>
      </c>
      <c r="X486" s="59"/>
      <c r="Y486" s="61"/>
      <c r="Z486" s="61"/>
      <c r="AA486" s="61"/>
      <c r="AB486" s="50">
        <v>75000</v>
      </c>
      <c r="AC486" s="50"/>
      <c r="AD486" s="50"/>
      <c r="AE486" s="50">
        <v>75000</v>
      </c>
      <c r="AF486" s="61"/>
      <c r="AG486" s="61"/>
      <c r="AH486" s="61"/>
      <c r="AI486" s="81">
        <v>272685.55</v>
      </c>
      <c r="AJ486" s="81">
        <v>271793.65000000002</v>
      </c>
      <c r="AK486" s="50"/>
      <c r="AL486" s="85">
        <f t="shared" ref="AL486:AL498" si="87">SUM(AJ486/AI486)</f>
        <v>0.99672919962205564</v>
      </c>
      <c r="AM486" s="57"/>
    </row>
    <row r="487" spans="1:41" s="60" customFormat="1" ht="17.100000000000001" customHeight="1" x14ac:dyDescent="0.25">
      <c r="A487" s="54">
        <v>4040</v>
      </c>
      <c r="B487" s="62" t="s">
        <v>4</v>
      </c>
      <c r="C487" s="50">
        <v>6200</v>
      </c>
      <c r="D487" s="50"/>
      <c r="E487" s="50">
        <v>6200</v>
      </c>
      <c r="F487" s="50"/>
      <c r="G487" s="50"/>
      <c r="H487" s="50"/>
      <c r="I487" s="50"/>
      <c r="J487" s="50"/>
      <c r="K487" s="50"/>
      <c r="L487" s="50"/>
      <c r="M487" s="59"/>
      <c r="O487" s="61"/>
      <c r="P487" s="61"/>
      <c r="Q487" s="61"/>
      <c r="R487" s="61"/>
      <c r="S487" s="61"/>
      <c r="T487" s="50">
        <v>3834</v>
      </c>
      <c r="U487" s="50"/>
      <c r="V487" s="50"/>
      <c r="W487" s="50">
        <v>3834</v>
      </c>
      <c r="X487" s="59"/>
      <c r="Y487" s="61"/>
      <c r="Z487" s="61"/>
      <c r="AA487" s="61"/>
      <c r="AB487" s="50">
        <v>5623</v>
      </c>
      <c r="AC487" s="50"/>
      <c r="AD487" s="50"/>
      <c r="AE487" s="50">
        <v>5623</v>
      </c>
      <c r="AF487" s="61"/>
      <c r="AG487" s="61"/>
      <c r="AH487" s="61"/>
      <c r="AI487" s="81">
        <v>21354</v>
      </c>
      <c r="AJ487" s="81">
        <v>21353.21</v>
      </c>
      <c r="AK487" s="50"/>
      <c r="AL487" s="85">
        <f t="shared" si="87"/>
        <v>0.99996300458930409</v>
      </c>
      <c r="AM487" s="57"/>
    </row>
    <row r="488" spans="1:41" s="60" customFormat="1" ht="17.100000000000001" customHeight="1" x14ac:dyDescent="0.25">
      <c r="A488" s="54">
        <v>4110</v>
      </c>
      <c r="B488" s="62" t="s">
        <v>174</v>
      </c>
      <c r="C488" s="50">
        <v>17050</v>
      </c>
      <c r="D488" s="50"/>
      <c r="E488" s="50">
        <v>17050</v>
      </c>
      <c r="F488" s="50"/>
      <c r="G488" s="50"/>
      <c r="H488" s="50"/>
      <c r="I488" s="50"/>
      <c r="J488" s="50"/>
      <c r="K488" s="50"/>
      <c r="L488" s="50"/>
      <c r="M488" s="59"/>
      <c r="O488" s="61"/>
      <c r="P488" s="61"/>
      <c r="Q488" s="61"/>
      <c r="R488" s="61"/>
      <c r="S488" s="61"/>
      <c r="T488" s="50">
        <v>9497</v>
      </c>
      <c r="U488" s="50"/>
      <c r="V488" s="50"/>
      <c r="W488" s="50">
        <v>9497</v>
      </c>
      <c r="X488" s="59"/>
      <c r="Y488" s="61"/>
      <c r="Z488" s="61"/>
      <c r="AA488" s="61"/>
      <c r="AB488" s="50">
        <v>12450</v>
      </c>
      <c r="AC488" s="50"/>
      <c r="AD488" s="50"/>
      <c r="AE488" s="50">
        <v>12450</v>
      </c>
      <c r="AF488" s="61"/>
      <c r="AG488" s="61"/>
      <c r="AH488" s="61"/>
      <c r="AI488" s="81">
        <v>64104</v>
      </c>
      <c r="AJ488" s="81">
        <v>64066.21</v>
      </c>
      <c r="AK488" s="50"/>
      <c r="AL488" s="85">
        <f t="shared" si="87"/>
        <v>0.99941048920504183</v>
      </c>
      <c r="AM488" s="57"/>
    </row>
    <row r="489" spans="1:41" s="60" customFormat="1" ht="17.100000000000001" customHeight="1" x14ac:dyDescent="0.25">
      <c r="A489" s="54">
        <v>4120</v>
      </c>
      <c r="B489" s="62" t="s">
        <v>8</v>
      </c>
      <c r="C489" s="50">
        <v>2350</v>
      </c>
      <c r="D489" s="50"/>
      <c r="E489" s="50">
        <v>2350</v>
      </c>
      <c r="F489" s="50"/>
      <c r="G489" s="50"/>
      <c r="H489" s="50"/>
      <c r="I489" s="50"/>
      <c r="J489" s="50"/>
      <c r="K489" s="50"/>
      <c r="L489" s="50"/>
      <c r="M489" s="59"/>
      <c r="O489" s="61"/>
      <c r="P489" s="61"/>
      <c r="Q489" s="61"/>
      <c r="R489" s="61"/>
      <c r="S489" s="61"/>
      <c r="T489" s="50">
        <v>1290</v>
      </c>
      <c r="U489" s="50"/>
      <c r="V489" s="50"/>
      <c r="W489" s="50">
        <v>1290</v>
      </c>
      <c r="X489" s="59"/>
      <c r="Y489" s="61"/>
      <c r="Z489" s="61"/>
      <c r="AA489" s="61"/>
      <c r="AB489" s="50">
        <v>1975</v>
      </c>
      <c r="AC489" s="50"/>
      <c r="AD489" s="50"/>
      <c r="AE489" s="50">
        <v>1975</v>
      </c>
      <c r="AF489" s="61"/>
      <c r="AG489" s="61"/>
      <c r="AH489" s="61"/>
      <c r="AI489" s="81">
        <v>5697</v>
      </c>
      <c r="AJ489" s="81">
        <v>5684.64</v>
      </c>
      <c r="AK489" s="50"/>
      <c r="AL489" s="85">
        <f t="shared" si="87"/>
        <v>0.99783043707214325</v>
      </c>
      <c r="AM489" s="57"/>
    </row>
    <row r="490" spans="1:41" s="60" customFormat="1" ht="17.100000000000001" customHeight="1" x14ac:dyDescent="0.25">
      <c r="A490" s="54" t="s">
        <v>160</v>
      </c>
      <c r="B490" s="62" t="s">
        <v>161</v>
      </c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9"/>
      <c r="O490" s="61"/>
      <c r="P490" s="61"/>
      <c r="Q490" s="61"/>
      <c r="R490" s="61"/>
      <c r="S490" s="61"/>
      <c r="T490" s="50">
        <v>41000</v>
      </c>
      <c r="U490" s="50"/>
      <c r="V490" s="50"/>
      <c r="W490" s="50">
        <v>41000</v>
      </c>
      <c r="X490" s="59"/>
      <c r="Y490" s="61"/>
      <c r="Z490" s="61"/>
      <c r="AA490" s="61"/>
      <c r="AB490" s="50">
        <v>39300</v>
      </c>
      <c r="AC490" s="50"/>
      <c r="AD490" s="50"/>
      <c r="AE490" s="50">
        <v>39300</v>
      </c>
      <c r="AF490" s="61"/>
      <c r="AG490" s="61"/>
      <c r="AH490" s="61"/>
      <c r="AI490" s="81">
        <v>226777</v>
      </c>
      <c r="AJ490" s="81">
        <v>226777</v>
      </c>
      <c r="AK490" s="50"/>
      <c r="AL490" s="85">
        <f t="shared" si="87"/>
        <v>1</v>
      </c>
      <c r="AM490" s="57"/>
    </row>
    <row r="491" spans="1:41" s="60" customFormat="1" ht="17.100000000000001" customHeight="1" x14ac:dyDescent="0.25">
      <c r="A491" s="54">
        <v>4210</v>
      </c>
      <c r="B491" s="62" t="s">
        <v>83</v>
      </c>
      <c r="C491" s="50">
        <v>5050</v>
      </c>
      <c r="D491" s="50"/>
      <c r="E491" s="50">
        <v>5050</v>
      </c>
      <c r="F491" s="50"/>
      <c r="G491" s="50"/>
      <c r="H491" s="50"/>
      <c r="I491" s="50"/>
      <c r="J491" s="50"/>
      <c r="K491" s="50"/>
      <c r="L491" s="50"/>
      <c r="M491" s="59"/>
      <c r="O491" s="61"/>
      <c r="P491" s="61"/>
      <c r="Q491" s="61"/>
      <c r="R491" s="61"/>
      <c r="S491" s="61"/>
      <c r="T491" s="50">
        <v>31627</v>
      </c>
      <c r="U491" s="50"/>
      <c r="V491" s="50"/>
      <c r="W491" s="50">
        <v>31627</v>
      </c>
      <c r="X491" s="59"/>
      <c r="Y491" s="61"/>
      <c r="Z491" s="61"/>
      <c r="AA491" s="61"/>
      <c r="AB491" s="50">
        <v>6866</v>
      </c>
      <c r="AC491" s="50"/>
      <c r="AD491" s="50"/>
      <c r="AE491" s="50">
        <v>6866</v>
      </c>
      <c r="AF491" s="61"/>
      <c r="AG491" s="61"/>
      <c r="AH491" s="61"/>
      <c r="AI491" s="81">
        <v>189032</v>
      </c>
      <c r="AJ491" s="81">
        <v>176983.32</v>
      </c>
      <c r="AK491" s="50"/>
      <c r="AL491" s="85">
        <f t="shared" si="87"/>
        <v>0.93626116213127941</v>
      </c>
      <c r="AM491" s="57"/>
    </row>
    <row r="492" spans="1:41" s="60" customFormat="1" ht="17.100000000000001" customHeight="1" x14ac:dyDescent="0.25">
      <c r="A492" s="54">
        <v>4260</v>
      </c>
      <c r="B492" s="55" t="s">
        <v>6</v>
      </c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9"/>
      <c r="O492" s="61"/>
      <c r="P492" s="61"/>
      <c r="Q492" s="61"/>
      <c r="R492" s="61"/>
      <c r="S492" s="61"/>
      <c r="T492" s="50">
        <v>4120</v>
      </c>
      <c r="U492" s="50"/>
      <c r="V492" s="50"/>
      <c r="W492" s="50">
        <v>4120</v>
      </c>
      <c r="X492" s="59"/>
      <c r="Y492" s="61"/>
      <c r="Z492" s="61"/>
      <c r="AA492" s="61"/>
      <c r="AB492" s="50">
        <v>4800</v>
      </c>
      <c r="AC492" s="50"/>
      <c r="AD492" s="50"/>
      <c r="AE492" s="50">
        <v>4800</v>
      </c>
      <c r="AF492" s="61"/>
      <c r="AG492" s="61"/>
      <c r="AH492" s="61"/>
      <c r="AI492" s="81">
        <v>8073</v>
      </c>
      <c r="AJ492" s="81">
        <v>8072.45</v>
      </c>
      <c r="AK492" s="50"/>
      <c r="AL492" s="85">
        <f t="shared" si="87"/>
        <v>0.99993187167100206</v>
      </c>
      <c r="AM492" s="57"/>
    </row>
    <row r="493" spans="1:41" s="60" customFormat="1" ht="17.100000000000001" customHeight="1" x14ac:dyDescent="0.25">
      <c r="A493" s="54" t="s">
        <v>120</v>
      </c>
      <c r="B493" s="55" t="s">
        <v>29</v>
      </c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9"/>
      <c r="O493" s="61"/>
      <c r="P493" s="61"/>
      <c r="Q493" s="61"/>
      <c r="R493" s="61"/>
      <c r="S493" s="61"/>
      <c r="T493" s="50">
        <v>4543</v>
      </c>
      <c r="U493" s="50"/>
      <c r="V493" s="50"/>
      <c r="W493" s="50">
        <v>4543</v>
      </c>
      <c r="X493" s="59"/>
      <c r="Y493" s="61"/>
      <c r="Z493" s="61"/>
      <c r="AA493" s="61"/>
      <c r="AB493" s="50">
        <v>300</v>
      </c>
      <c r="AC493" s="50"/>
      <c r="AD493" s="50"/>
      <c r="AE493" s="50">
        <v>300</v>
      </c>
      <c r="AF493" s="61"/>
      <c r="AG493" s="61"/>
      <c r="AH493" s="61"/>
      <c r="AI493" s="81">
        <v>130</v>
      </c>
      <c r="AJ493" s="81">
        <v>130</v>
      </c>
      <c r="AK493" s="50"/>
      <c r="AL493" s="85">
        <f t="shared" si="87"/>
        <v>1</v>
      </c>
      <c r="AM493" s="57"/>
    </row>
    <row r="494" spans="1:41" s="60" customFormat="1" ht="17.100000000000001" customHeight="1" x14ac:dyDescent="0.25">
      <c r="A494" s="54" t="s">
        <v>144</v>
      </c>
      <c r="B494" s="148" t="s">
        <v>162</v>
      </c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9"/>
      <c r="O494" s="61"/>
      <c r="P494" s="61"/>
      <c r="Q494" s="61"/>
      <c r="R494" s="61"/>
      <c r="S494" s="61"/>
      <c r="T494" s="50"/>
      <c r="U494" s="50"/>
      <c r="V494" s="50"/>
      <c r="W494" s="50"/>
      <c r="X494" s="59"/>
      <c r="Y494" s="61"/>
      <c r="Z494" s="61"/>
      <c r="AA494" s="61"/>
      <c r="AB494" s="50"/>
      <c r="AC494" s="50"/>
      <c r="AD494" s="50"/>
      <c r="AE494" s="50"/>
      <c r="AF494" s="61"/>
      <c r="AG494" s="61"/>
      <c r="AH494" s="61"/>
      <c r="AI494" s="81">
        <v>150</v>
      </c>
      <c r="AJ494" s="81">
        <v>150</v>
      </c>
      <c r="AK494" s="50"/>
      <c r="AL494" s="85">
        <f t="shared" si="87"/>
        <v>1</v>
      </c>
      <c r="AM494" s="57"/>
    </row>
    <row r="495" spans="1:41" s="60" customFormat="1" ht="17.100000000000001" customHeight="1" x14ac:dyDescent="0.25">
      <c r="A495" s="54">
        <v>4300</v>
      </c>
      <c r="B495" s="55" t="s">
        <v>28</v>
      </c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9"/>
      <c r="O495" s="61"/>
      <c r="P495" s="61"/>
      <c r="Q495" s="61"/>
      <c r="R495" s="61"/>
      <c r="S495" s="61"/>
      <c r="T495" s="50">
        <v>12337</v>
      </c>
      <c r="U495" s="50"/>
      <c r="V495" s="50"/>
      <c r="W495" s="50">
        <v>12337</v>
      </c>
      <c r="X495" s="59"/>
      <c r="Y495" s="61"/>
      <c r="Z495" s="61"/>
      <c r="AA495" s="61"/>
      <c r="AB495" s="50">
        <v>5000</v>
      </c>
      <c r="AC495" s="50"/>
      <c r="AD495" s="50"/>
      <c r="AE495" s="50">
        <v>5000</v>
      </c>
      <c r="AF495" s="61"/>
      <c r="AG495" s="61"/>
      <c r="AH495" s="61"/>
      <c r="AI495" s="81">
        <v>7773</v>
      </c>
      <c r="AJ495" s="81">
        <v>7771.09</v>
      </c>
      <c r="AK495" s="50"/>
      <c r="AL495" s="85">
        <f t="shared" si="87"/>
        <v>0.99975427762768565</v>
      </c>
      <c r="AM495" s="57"/>
    </row>
    <row r="496" spans="1:41" s="60" customFormat="1" ht="19.5" customHeight="1" x14ac:dyDescent="0.25">
      <c r="A496" s="54" t="s">
        <v>178</v>
      </c>
      <c r="B496" s="55" t="s">
        <v>277</v>
      </c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9"/>
      <c r="O496" s="61"/>
      <c r="P496" s="61"/>
      <c r="Q496" s="61"/>
      <c r="R496" s="61"/>
      <c r="S496" s="61"/>
      <c r="T496" s="50"/>
      <c r="U496" s="50"/>
      <c r="V496" s="50"/>
      <c r="W496" s="50"/>
      <c r="X496" s="59"/>
      <c r="Y496" s="61"/>
      <c r="Z496" s="61"/>
      <c r="AA496" s="61"/>
      <c r="AB496" s="50"/>
      <c r="AC496" s="50"/>
      <c r="AD496" s="50"/>
      <c r="AE496" s="50"/>
      <c r="AF496" s="61"/>
      <c r="AG496" s="61"/>
      <c r="AH496" s="61"/>
      <c r="AI496" s="81">
        <v>907</v>
      </c>
      <c r="AJ496" s="81">
        <v>906.63</v>
      </c>
      <c r="AK496" s="50"/>
      <c r="AL496" s="85">
        <f t="shared" si="87"/>
        <v>0.99959206174200665</v>
      </c>
      <c r="AM496" s="57"/>
    </row>
    <row r="497" spans="1:41" s="52" customFormat="1" ht="17.100000000000001" customHeight="1" x14ac:dyDescent="0.25">
      <c r="A497" s="46">
        <v>4440</v>
      </c>
      <c r="B497" s="63" t="s">
        <v>9</v>
      </c>
      <c r="C497" s="48">
        <v>5700</v>
      </c>
      <c r="D497" s="48"/>
      <c r="E497" s="48">
        <v>5700</v>
      </c>
      <c r="F497" s="48"/>
      <c r="G497" s="48"/>
      <c r="H497" s="48"/>
      <c r="I497" s="48"/>
      <c r="J497" s="48"/>
      <c r="K497" s="48"/>
      <c r="L497" s="48"/>
      <c r="M497" s="51"/>
      <c r="O497" s="53"/>
      <c r="P497" s="53"/>
      <c r="Q497" s="53"/>
      <c r="R497" s="53"/>
      <c r="S497" s="53"/>
      <c r="T497" s="48">
        <v>2933</v>
      </c>
      <c r="U497" s="48"/>
      <c r="V497" s="48"/>
      <c r="W497" s="48">
        <v>2933</v>
      </c>
      <c r="X497" s="51"/>
      <c r="Y497" s="53"/>
      <c r="Z497" s="53"/>
      <c r="AA497" s="53"/>
      <c r="AB497" s="50">
        <v>3626</v>
      </c>
      <c r="AC497" s="48"/>
      <c r="AD497" s="48"/>
      <c r="AE497" s="50">
        <v>3626</v>
      </c>
      <c r="AF497" s="53"/>
      <c r="AG497" s="53"/>
      <c r="AH497" s="53"/>
      <c r="AI497" s="81">
        <v>7855</v>
      </c>
      <c r="AJ497" s="82">
        <v>7854.65</v>
      </c>
      <c r="AK497" s="48"/>
      <c r="AL497" s="85">
        <f t="shared" si="87"/>
        <v>0.99995544239337997</v>
      </c>
      <c r="AM497" s="49"/>
    </row>
    <row r="498" spans="1:41" s="52" customFormat="1" ht="17.399999999999999" customHeight="1" x14ac:dyDescent="0.25">
      <c r="A498" s="46" t="s">
        <v>150</v>
      </c>
      <c r="B498" s="62" t="s">
        <v>32</v>
      </c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51"/>
      <c r="O498" s="53"/>
      <c r="P498" s="53"/>
      <c r="Q498" s="53"/>
      <c r="R498" s="53"/>
      <c r="S498" s="53"/>
      <c r="T498" s="48"/>
      <c r="U498" s="48"/>
      <c r="V498" s="48"/>
      <c r="W498" s="48"/>
      <c r="X498" s="51"/>
      <c r="Y498" s="53"/>
      <c r="Z498" s="53"/>
      <c r="AA498" s="53"/>
      <c r="AB498" s="50"/>
      <c r="AC498" s="48"/>
      <c r="AD498" s="48"/>
      <c r="AE498" s="50"/>
      <c r="AF498" s="53"/>
      <c r="AG498" s="53"/>
      <c r="AH498" s="53"/>
      <c r="AI498" s="81">
        <v>922</v>
      </c>
      <c r="AJ498" s="82">
        <v>921.48</v>
      </c>
      <c r="AK498" s="48"/>
      <c r="AL498" s="85">
        <f t="shared" si="87"/>
        <v>0.99943600867678961</v>
      </c>
      <c r="AM498" s="49"/>
    </row>
    <row r="499" spans="1:41" s="40" customFormat="1" ht="24" customHeight="1" x14ac:dyDescent="0.3">
      <c r="A499" s="30" t="s">
        <v>151</v>
      </c>
      <c r="B499" s="87" t="s">
        <v>152</v>
      </c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93"/>
      <c r="N499" s="97"/>
      <c r="O499" s="93"/>
      <c r="P499" s="93"/>
      <c r="Q499" s="93"/>
      <c r="R499" s="93"/>
      <c r="S499" s="93"/>
      <c r="T499" s="88">
        <f t="shared" ref="T499:AH499" si="88">SUM(T500:T505)</f>
        <v>1084</v>
      </c>
      <c r="U499" s="88">
        <f t="shared" si="88"/>
        <v>1084</v>
      </c>
      <c r="V499" s="88">
        <f t="shared" si="88"/>
        <v>0</v>
      </c>
      <c r="W499" s="88">
        <f t="shared" si="88"/>
        <v>0</v>
      </c>
      <c r="X499" s="88">
        <f t="shared" si="88"/>
        <v>0</v>
      </c>
      <c r="Y499" s="88">
        <f t="shared" si="88"/>
        <v>0</v>
      </c>
      <c r="Z499" s="88">
        <f t="shared" si="88"/>
        <v>0</v>
      </c>
      <c r="AA499" s="88">
        <f t="shared" si="88"/>
        <v>0</v>
      </c>
      <c r="AB499" s="88">
        <f t="shared" si="88"/>
        <v>26215</v>
      </c>
      <c r="AC499" s="88">
        <f t="shared" si="88"/>
        <v>26215</v>
      </c>
      <c r="AD499" s="88">
        <f t="shared" si="88"/>
        <v>0</v>
      </c>
      <c r="AE499" s="88">
        <f t="shared" si="88"/>
        <v>0</v>
      </c>
      <c r="AF499" s="88">
        <f t="shared" si="88"/>
        <v>0</v>
      </c>
      <c r="AG499" s="88">
        <f t="shared" si="88"/>
        <v>0</v>
      </c>
      <c r="AH499" s="88">
        <f t="shared" si="88"/>
        <v>0</v>
      </c>
      <c r="AI499" s="89">
        <f>SUM(AI500:AI505)</f>
        <v>153203.97</v>
      </c>
      <c r="AJ499" s="89">
        <f>SUM(AJ500:AJ505)</f>
        <v>150163.01999999999</v>
      </c>
      <c r="AK499" s="88">
        <f>SUM(AK500:AK505)</f>
        <v>0</v>
      </c>
      <c r="AL499" s="90">
        <f t="shared" ref="AL499:AL506" si="89">SUM(AJ499/AI499)</f>
        <v>0.98015097128357698</v>
      </c>
      <c r="AM499" s="31"/>
    </row>
    <row r="500" spans="1:41" s="60" customFormat="1" ht="18.75" customHeight="1" x14ac:dyDescent="0.25">
      <c r="A500" s="54">
        <v>4010</v>
      </c>
      <c r="B500" s="62" t="s">
        <v>26</v>
      </c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6"/>
      <c r="O500" s="56"/>
      <c r="P500" s="56"/>
      <c r="Q500" s="56"/>
      <c r="R500" s="56"/>
      <c r="S500" s="56"/>
      <c r="T500" s="50">
        <v>900</v>
      </c>
      <c r="U500" s="50">
        <v>900</v>
      </c>
      <c r="V500" s="50"/>
      <c r="W500" s="50"/>
      <c r="X500" s="50"/>
      <c r="Y500" s="50"/>
      <c r="Z500" s="50"/>
      <c r="AA500" s="50"/>
      <c r="AB500" s="50">
        <v>22240</v>
      </c>
      <c r="AC500" s="50">
        <v>22240</v>
      </c>
      <c r="AD500" s="50"/>
      <c r="AE500" s="50"/>
      <c r="AF500" s="50"/>
      <c r="AG500" s="50"/>
      <c r="AH500" s="50"/>
      <c r="AI500" s="81">
        <v>54042.82</v>
      </c>
      <c r="AJ500" s="81">
        <v>52528</v>
      </c>
      <c r="AK500" s="50"/>
      <c r="AL500" s="85">
        <f t="shared" si="89"/>
        <v>0.97197000452604065</v>
      </c>
      <c r="AM500" s="57"/>
    </row>
    <row r="501" spans="1:41" s="60" customFormat="1" ht="18.75" customHeight="1" x14ac:dyDescent="0.25">
      <c r="A501" s="54">
        <v>4110</v>
      </c>
      <c r="B501" s="62" t="s">
        <v>174</v>
      </c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6"/>
      <c r="O501" s="56"/>
      <c r="P501" s="56"/>
      <c r="Q501" s="56"/>
      <c r="R501" s="56"/>
      <c r="S501" s="56"/>
      <c r="T501" s="50">
        <v>162</v>
      </c>
      <c r="U501" s="50">
        <v>162</v>
      </c>
      <c r="V501" s="50"/>
      <c r="W501" s="50"/>
      <c r="X501" s="50"/>
      <c r="Y501" s="50"/>
      <c r="Z501" s="50"/>
      <c r="AA501" s="50"/>
      <c r="AB501" s="50">
        <v>3430</v>
      </c>
      <c r="AC501" s="50">
        <v>3430</v>
      </c>
      <c r="AD501" s="50"/>
      <c r="AE501" s="50"/>
      <c r="AF501" s="50"/>
      <c r="AG501" s="50"/>
      <c r="AH501" s="50"/>
      <c r="AI501" s="81">
        <v>8731.4</v>
      </c>
      <c r="AJ501" s="81">
        <v>8471</v>
      </c>
      <c r="AK501" s="50"/>
      <c r="AL501" s="85">
        <f t="shared" si="89"/>
        <v>0.970176603981034</v>
      </c>
      <c r="AM501" s="57"/>
    </row>
    <row r="502" spans="1:41" s="60" customFormat="1" ht="18" customHeight="1" x14ac:dyDescent="0.25">
      <c r="A502" s="54">
        <v>4120</v>
      </c>
      <c r="B502" s="62" t="s">
        <v>8</v>
      </c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6"/>
      <c r="O502" s="56"/>
      <c r="P502" s="56"/>
      <c r="Q502" s="56"/>
      <c r="R502" s="56"/>
      <c r="S502" s="56"/>
      <c r="T502" s="50">
        <v>22</v>
      </c>
      <c r="U502" s="50">
        <v>22</v>
      </c>
      <c r="V502" s="50"/>
      <c r="W502" s="50"/>
      <c r="X502" s="50"/>
      <c r="Y502" s="50"/>
      <c r="Z502" s="50"/>
      <c r="AA502" s="50"/>
      <c r="AB502" s="50">
        <v>545</v>
      </c>
      <c r="AC502" s="50">
        <v>545</v>
      </c>
      <c r="AD502" s="50"/>
      <c r="AE502" s="50"/>
      <c r="AF502" s="50"/>
      <c r="AG502" s="50"/>
      <c r="AH502" s="50"/>
      <c r="AI502" s="81">
        <v>1101.1099999999999</v>
      </c>
      <c r="AJ502" s="81">
        <v>1063.77</v>
      </c>
      <c r="AK502" s="50"/>
      <c r="AL502" s="85">
        <f t="shared" si="89"/>
        <v>0.9660887649735268</v>
      </c>
      <c r="AM502" s="57"/>
    </row>
    <row r="503" spans="1:41" s="60" customFormat="1" ht="18" customHeight="1" x14ac:dyDescent="0.25">
      <c r="A503" s="54" t="s">
        <v>160</v>
      </c>
      <c r="B503" s="62" t="s">
        <v>161</v>
      </c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6"/>
      <c r="O503" s="56"/>
      <c r="P503" s="56"/>
      <c r="Q503" s="56"/>
      <c r="R503" s="56"/>
      <c r="S503" s="56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81">
        <v>3325</v>
      </c>
      <c r="AJ503" s="81">
        <v>3325</v>
      </c>
      <c r="AK503" s="50"/>
      <c r="AL503" s="85">
        <f t="shared" si="89"/>
        <v>1</v>
      </c>
      <c r="AM503" s="57"/>
    </row>
    <row r="504" spans="1:41" s="60" customFormat="1" ht="18" customHeight="1" x14ac:dyDescent="0.25">
      <c r="A504" s="54" t="s">
        <v>119</v>
      </c>
      <c r="B504" s="62" t="s">
        <v>83</v>
      </c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6"/>
      <c r="O504" s="56"/>
      <c r="P504" s="56"/>
      <c r="Q504" s="56"/>
      <c r="R504" s="56"/>
      <c r="S504" s="56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81">
        <v>12510</v>
      </c>
      <c r="AJ504" s="81">
        <v>12510</v>
      </c>
      <c r="AK504" s="50"/>
      <c r="AL504" s="85">
        <f t="shared" ref="AL504" si="90">SUM(AJ504/AI504)</f>
        <v>1</v>
      </c>
      <c r="AM504" s="57"/>
    </row>
    <row r="505" spans="1:41" s="60" customFormat="1" ht="52.5" customHeight="1" x14ac:dyDescent="0.25">
      <c r="A505" s="46" t="s">
        <v>287</v>
      </c>
      <c r="B505" s="58" t="s">
        <v>294</v>
      </c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6"/>
      <c r="O505" s="56"/>
      <c r="P505" s="56"/>
      <c r="Q505" s="56"/>
      <c r="R505" s="56"/>
      <c r="S505" s="56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81">
        <v>73493.64</v>
      </c>
      <c r="AJ505" s="81">
        <v>72265.25</v>
      </c>
      <c r="AK505" s="50"/>
      <c r="AL505" s="85">
        <f t="shared" si="89"/>
        <v>0.98328576459133066</v>
      </c>
      <c r="AM505" s="57"/>
    </row>
    <row r="506" spans="1:41" s="79" customFormat="1" ht="23.1" customHeight="1" x14ac:dyDescent="0.3">
      <c r="A506" s="30" t="s">
        <v>53</v>
      </c>
      <c r="B506" s="92" t="s">
        <v>54</v>
      </c>
      <c r="C506" s="93">
        <f>SUM(C507:C521)</f>
        <v>2418502</v>
      </c>
      <c r="D506" s="93">
        <f>SUM(D507:D521)</f>
        <v>865350</v>
      </c>
      <c r="E506" s="93">
        <f>SUM(E507:E521)</f>
        <v>1553152</v>
      </c>
      <c r="F506" s="93">
        <f>SUM(F507:F521)</f>
        <v>0</v>
      </c>
      <c r="G506" s="93">
        <f>SUM(G507:G521)</f>
        <v>0</v>
      </c>
      <c r="H506" s="93"/>
      <c r="I506" s="93"/>
      <c r="J506" s="93"/>
      <c r="K506" s="93"/>
      <c r="L506" s="93"/>
      <c r="M506" s="93">
        <f>SUM(M507:M521)</f>
        <v>0</v>
      </c>
      <c r="N506" s="93">
        <f>SUM(N507:N521)</f>
        <v>0</v>
      </c>
      <c r="O506" s="93">
        <f>SUM(O507:O521)</f>
        <v>0</v>
      </c>
      <c r="P506" s="93"/>
      <c r="Q506" s="93"/>
      <c r="R506" s="93">
        <f>SUM(R507:R521)</f>
        <v>0</v>
      </c>
      <c r="S506" s="93">
        <f>SUM(S507:S521)</f>
        <v>0</v>
      </c>
      <c r="T506" s="93">
        <f t="shared" ref="T506:AA506" si="91">SUM(T508:T521)</f>
        <v>1255272</v>
      </c>
      <c r="U506" s="93">
        <f t="shared" si="91"/>
        <v>1255272</v>
      </c>
      <c r="V506" s="93">
        <f t="shared" si="91"/>
        <v>0</v>
      </c>
      <c r="W506" s="93">
        <f t="shared" si="91"/>
        <v>0</v>
      </c>
      <c r="X506" s="93">
        <f t="shared" si="91"/>
        <v>0</v>
      </c>
      <c r="Y506" s="93">
        <f t="shared" si="91"/>
        <v>0</v>
      </c>
      <c r="Z506" s="93">
        <f t="shared" si="91"/>
        <v>0</v>
      </c>
      <c r="AA506" s="93">
        <f t="shared" si="91"/>
        <v>0</v>
      </c>
      <c r="AB506" s="93">
        <f t="shared" ref="AB506:AH506" si="92">SUM(AB508:AB522)</f>
        <v>1914811</v>
      </c>
      <c r="AC506" s="93">
        <f t="shared" si="92"/>
        <v>1914811</v>
      </c>
      <c r="AD506" s="93">
        <f t="shared" si="92"/>
        <v>0</v>
      </c>
      <c r="AE506" s="93">
        <f t="shared" si="92"/>
        <v>0</v>
      </c>
      <c r="AF506" s="93">
        <f t="shared" si="92"/>
        <v>0</v>
      </c>
      <c r="AG506" s="93">
        <f t="shared" si="92"/>
        <v>0</v>
      </c>
      <c r="AH506" s="93">
        <f t="shared" si="92"/>
        <v>0</v>
      </c>
      <c r="AI506" s="96">
        <f>SUM(AI507:AI525)</f>
        <v>4863682</v>
      </c>
      <c r="AJ506" s="96">
        <f>SUM(AJ507:AJ525)</f>
        <v>4845043.2200000007</v>
      </c>
      <c r="AK506" s="93">
        <f>SUM(AK508:AK522)</f>
        <v>0</v>
      </c>
      <c r="AL506" s="90">
        <f t="shared" si="89"/>
        <v>0.99616776343519187</v>
      </c>
      <c r="AM506" s="39"/>
    </row>
    <row r="507" spans="1:41" s="60" customFormat="1" ht="17.100000000000001" customHeight="1" x14ac:dyDescent="0.25">
      <c r="A507" s="54">
        <v>3020</v>
      </c>
      <c r="B507" s="55" t="s">
        <v>306</v>
      </c>
      <c r="C507" s="50">
        <v>873875</v>
      </c>
      <c r="D507" s="50">
        <v>312148</v>
      </c>
      <c r="E507" s="50">
        <v>561727</v>
      </c>
      <c r="F507" s="50"/>
      <c r="G507" s="50"/>
      <c r="H507" s="50"/>
      <c r="I507" s="50"/>
      <c r="J507" s="50"/>
      <c r="K507" s="50"/>
      <c r="L507" s="50"/>
      <c r="M507" s="59"/>
      <c r="O507" s="61"/>
      <c r="P507" s="61"/>
      <c r="Q507" s="61"/>
      <c r="R507" s="61"/>
      <c r="S507" s="61"/>
      <c r="T507" s="50">
        <v>848865</v>
      </c>
      <c r="U507" s="50">
        <v>848865</v>
      </c>
      <c r="V507" s="50"/>
      <c r="W507" s="50"/>
      <c r="X507" s="59"/>
      <c r="Y507" s="61"/>
      <c r="Z507" s="61"/>
      <c r="AA507" s="61"/>
      <c r="AB507" s="76">
        <v>7040</v>
      </c>
      <c r="AC507" s="76">
        <v>7040</v>
      </c>
      <c r="AD507" s="50"/>
      <c r="AE507" s="50"/>
      <c r="AF507" s="61"/>
      <c r="AG507" s="61"/>
      <c r="AH507" s="61"/>
      <c r="AI507" s="81">
        <v>10400</v>
      </c>
      <c r="AJ507" s="81">
        <v>10400</v>
      </c>
      <c r="AK507" s="50"/>
      <c r="AL507" s="85">
        <f>SUM(AJ507/AI507)</f>
        <v>1</v>
      </c>
      <c r="AM507" s="57"/>
      <c r="AO507" s="151"/>
    </row>
    <row r="508" spans="1:41" s="60" customFormat="1" ht="17.100000000000001" customHeight="1" x14ac:dyDescent="0.25">
      <c r="A508" s="54">
        <v>4010</v>
      </c>
      <c r="B508" s="55" t="s">
        <v>26</v>
      </c>
      <c r="C508" s="50">
        <v>873875</v>
      </c>
      <c r="D508" s="50">
        <v>312148</v>
      </c>
      <c r="E508" s="50">
        <v>561727</v>
      </c>
      <c r="F508" s="50"/>
      <c r="G508" s="50"/>
      <c r="H508" s="50"/>
      <c r="I508" s="50"/>
      <c r="J508" s="50"/>
      <c r="K508" s="50"/>
      <c r="L508" s="50"/>
      <c r="M508" s="59"/>
      <c r="O508" s="61"/>
      <c r="P508" s="61"/>
      <c r="Q508" s="61"/>
      <c r="R508" s="61"/>
      <c r="S508" s="61"/>
      <c r="T508" s="50">
        <v>848865</v>
      </c>
      <c r="U508" s="50">
        <v>848865</v>
      </c>
      <c r="V508" s="50"/>
      <c r="W508" s="50"/>
      <c r="X508" s="59"/>
      <c r="Y508" s="61"/>
      <c r="Z508" s="61"/>
      <c r="AA508" s="61"/>
      <c r="AB508" s="50">
        <v>1417009</v>
      </c>
      <c r="AC508" s="50">
        <v>1417009</v>
      </c>
      <c r="AD508" s="50"/>
      <c r="AE508" s="50"/>
      <c r="AF508" s="61"/>
      <c r="AG508" s="61"/>
      <c r="AH508" s="61"/>
      <c r="AI508" s="81">
        <v>3304960</v>
      </c>
      <c r="AJ508" s="81">
        <v>3298324.12</v>
      </c>
      <c r="AK508" s="50"/>
      <c r="AL508" s="85">
        <f t="shared" ref="AL508:AL525" si="93">SUM(AJ508/AI508)</f>
        <v>0.9979921451394268</v>
      </c>
      <c r="AM508" s="57"/>
    </row>
    <row r="509" spans="1:41" s="60" customFormat="1" ht="17.100000000000001" customHeight="1" x14ac:dyDescent="0.25">
      <c r="A509" s="54">
        <v>4040</v>
      </c>
      <c r="B509" s="55" t="s">
        <v>4</v>
      </c>
      <c r="C509" s="50">
        <v>78370</v>
      </c>
      <c r="D509" s="50">
        <v>27970</v>
      </c>
      <c r="E509" s="50">
        <v>50400</v>
      </c>
      <c r="F509" s="50"/>
      <c r="G509" s="50"/>
      <c r="H509" s="50"/>
      <c r="I509" s="50"/>
      <c r="J509" s="50"/>
      <c r="K509" s="50"/>
      <c r="L509" s="50"/>
      <c r="M509" s="59"/>
      <c r="O509" s="61"/>
      <c r="P509" s="61"/>
      <c r="Q509" s="61"/>
      <c r="R509" s="61"/>
      <c r="S509" s="61"/>
      <c r="T509" s="50">
        <v>80873</v>
      </c>
      <c r="U509" s="50">
        <v>80873</v>
      </c>
      <c r="V509" s="50"/>
      <c r="W509" s="50"/>
      <c r="X509" s="59"/>
      <c r="Y509" s="61"/>
      <c r="Z509" s="61"/>
      <c r="AA509" s="61"/>
      <c r="AB509" s="50">
        <v>94076</v>
      </c>
      <c r="AC509" s="50">
        <v>94076</v>
      </c>
      <c r="AD509" s="50"/>
      <c r="AE509" s="50"/>
      <c r="AF509" s="61"/>
      <c r="AG509" s="61"/>
      <c r="AH509" s="61"/>
      <c r="AI509" s="81">
        <v>229313</v>
      </c>
      <c r="AJ509" s="81">
        <v>229312.66</v>
      </c>
      <c r="AK509" s="50"/>
      <c r="AL509" s="85">
        <f t="shared" si="93"/>
        <v>0.99999851731040112</v>
      </c>
      <c r="AM509" s="57"/>
    </row>
    <row r="510" spans="1:41" s="60" customFormat="1" ht="17.100000000000001" customHeight="1" x14ac:dyDescent="0.25">
      <c r="A510" s="54">
        <v>4110</v>
      </c>
      <c r="B510" s="55" t="s">
        <v>174</v>
      </c>
      <c r="C510" s="50">
        <v>168148</v>
      </c>
      <c r="D510" s="50">
        <v>60079</v>
      </c>
      <c r="E510" s="50">
        <v>108069</v>
      </c>
      <c r="F510" s="50"/>
      <c r="G510" s="50"/>
      <c r="H510" s="50"/>
      <c r="I510" s="50"/>
      <c r="J510" s="50"/>
      <c r="K510" s="50"/>
      <c r="L510" s="50"/>
      <c r="M510" s="59"/>
      <c r="O510" s="61"/>
      <c r="P510" s="61"/>
      <c r="Q510" s="61"/>
      <c r="R510" s="61"/>
      <c r="S510" s="61"/>
      <c r="T510" s="50">
        <v>150576</v>
      </c>
      <c r="U510" s="50">
        <v>150576</v>
      </c>
      <c r="V510" s="50"/>
      <c r="W510" s="50"/>
      <c r="X510" s="59"/>
      <c r="Y510" s="61"/>
      <c r="Z510" s="61"/>
      <c r="AA510" s="61"/>
      <c r="AB510" s="50">
        <v>220347</v>
      </c>
      <c r="AC510" s="50">
        <v>220347</v>
      </c>
      <c r="AD510" s="50"/>
      <c r="AE510" s="50"/>
      <c r="AF510" s="61"/>
      <c r="AG510" s="61"/>
      <c r="AH510" s="61"/>
      <c r="AI510" s="81">
        <v>591071</v>
      </c>
      <c r="AJ510" s="81">
        <v>581087.55000000005</v>
      </c>
      <c r="AK510" s="50"/>
      <c r="AL510" s="85">
        <f t="shared" si="93"/>
        <v>0.98310955875013328</v>
      </c>
      <c r="AM510" s="57"/>
    </row>
    <row r="511" spans="1:41" s="60" customFormat="1" ht="17.100000000000001" customHeight="1" x14ac:dyDescent="0.25">
      <c r="A511" s="54">
        <v>4120</v>
      </c>
      <c r="B511" s="55" t="s">
        <v>8</v>
      </c>
      <c r="C511" s="50">
        <v>23039</v>
      </c>
      <c r="D511" s="50">
        <v>8232</v>
      </c>
      <c r="E511" s="50">
        <v>14807</v>
      </c>
      <c r="F511" s="50"/>
      <c r="G511" s="50"/>
      <c r="H511" s="50"/>
      <c r="I511" s="50"/>
      <c r="J511" s="50"/>
      <c r="K511" s="50"/>
      <c r="L511" s="50"/>
      <c r="M511" s="59"/>
      <c r="O511" s="61"/>
      <c r="P511" s="61"/>
      <c r="Q511" s="61"/>
      <c r="R511" s="61"/>
      <c r="S511" s="61"/>
      <c r="T511" s="50">
        <v>30053</v>
      </c>
      <c r="U511" s="50">
        <v>30053</v>
      </c>
      <c r="V511" s="50"/>
      <c r="W511" s="50"/>
      <c r="X511" s="59"/>
      <c r="Y511" s="61"/>
      <c r="Z511" s="61"/>
      <c r="AA511" s="61"/>
      <c r="AB511" s="50">
        <v>35752</v>
      </c>
      <c r="AC511" s="50">
        <v>35752</v>
      </c>
      <c r="AD511" s="50"/>
      <c r="AE511" s="50"/>
      <c r="AF511" s="61"/>
      <c r="AG511" s="61"/>
      <c r="AH511" s="61"/>
      <c r="AI511" s="81">
        <v>62405</v>
      </c>
      <c r="AJ511" s="81">
        <v>61183.17</v>
      </c>
      <c r="AK511" s="50"/>
      <c r="AL511" s="85">
        <f t="shared" si="93"/>
        <v>0.98042095985898559</v>
      </c>
      <c r="AM511" s="57"/>
    </row>
    <row r="512" spans="1:41" s="60" customFormat="1" ht="17.100000000000001" customHeight="1" x14ac:dyDescent="0.25">
      <c r="A512" s="54">
        <v>4210</v>
      </c>
      <c r="B512" s="55" t="s">
        <v>83</v>
      </c>
      <c r="C512" s="50">
        <v>162860</v>
      </c>
      <c r="D512" s="50">
        <v>58972</v>
      </c>
      <c r="E512" s="50">
        <v>103888</v>
      </c>
      <c r="F512" s="50"/>
      <c r="G512" s="50"/>
      <c r="H512" s="50"/>
      <c r="I512" s="50"/>
      <c r="J512" s="50"/>
      <c r="K512" s="50"/>
      <c r="L512" s="50"/>
      <c r="M512" s="59"/>
      <c r="O512" s="61"/>
      <c r="P512" s="61"/>
      <c r="Q512" s="61"/>
      <c r="R512" s="61"/>
      <c r="S512" s="61"/>
      <c r="T512" s="50">
        <v>11508</v>
      </c>
      <c r="U512" s="50">
        <v>11508</v>
      </c>
      <c r="V512" s="50"/>
      <c r="W512" s="50"/>
      <c r="X512" s="59"/>
      <c r="Y512" s="61"/>
      <c r="Z512" s="61"/>
      <c r="AA512" s="61"/>
      <c r="AB512" s="50">
        <v>10601</v>
      </c>
      <c r="AC512" s="50">
        <v>10601</v>
      </c>
      <c r="AD512" s="50"/>
      <c r="AE512" s="50"/>
      <c r="AF512" s="61"/>
      <c r="AG512" s="61"/>
      <c r="AH512" s="61"/>
      <c r="AI512" s="81">
        <v>102226</v>
      </c>
      <c r="AJ512" s="81">
        <v>102161.67</v>
      </c>
      <c r="AK512" s="50"/>
      <c r="AL512" s="85">
        <f t="shared" si="93"/>
        <v>0.9993707080390507</v>
      </c>
      <c r="AM512" s="57"/>
    </row>
    <row r="513" spans="1:42" s="60" customFormat="1" ht="17.100000000000001" customHeight="1" x14ac:dyDescent="0.25">
      <c r="A513" s="54">
        <v>4260</v>
      </c>
      <c r="B513" s="55" t="s">
        <v>6</v>
      </c>
      <c r="C513" s="50">
        <v>69346</v>
      </c>
      <c r="D513" s="50">
        <v>24965</v>
      </c>
      <c r="E513" s="50">
        <v>44381</v>
      </c>
      <c r="F513" s="50"/>
      <c r="G513" s="50"/>
      <c r="H513" s="50"/>
      <c r="I513" s="50"/>
      <c r="J513" s="50"/>
      <c r="K513" s="50"/>
      <c r="L513" s="50"/>
      <c r="M513" s="59"/>
      <c r="O513" s="61"/>
      <c r="P513" s="61"/>
      <c r="Q513" s="61"/>
      <c r="R513" s="61"/>
      <c r="S513" s="61"/>
      <c r="T513" s="50">
        <v>37492</v>
      </c>
      <c r="U513" s="50">
        <v>37492</v>
      </c>
      <c r="V513" s="50"/>
      <c r="W513" s="50"/>
      <c r="X513" s="59"/>
      <c r="Y513" s="61"/>
      <c r="Z513" s="61"/>
      <c r="AA513" s="61"/>
      <c r="AB513" s="50">
        <v>45222</v>
      </c>
      <c r="AC513" s="50">
        <v>45222</v>
      </c>
      <c r="AD513" s="50"/>
      <c r="AE513" s="50"/>
      <c r="AF513" s="61"/>
      <c r="AG513" s="61"/>
      <c r="AH513" s="61"/>
      <c r="AI513" s="81">
        <v>61830</v>
      </c>
      <c r="AJ513" s="81">
        <v>61829.38</v>
      </c>
      <c r="AK513" s="50"/>
      <c r="AL513" s="85">
        <f t="shared" si="93"/>
        <v>0.99998997250525634</v>
      </c>
      <c r="AM513" s="57"/>
    </row>
    <row r="514" spans="1:42" s="60" customFormat="1" ht="17.100000000000001" customHeight="1" x14ac:dyDescent="0.25">
      <c r="A514" s="54">
        <v>4270</v>
      </c>
      <c r="B514" s="55" t="s">
        <v>84</v>
      </c>
      <c r="C514" s="50">
        <v>64190</v>
      </c>
      <c r="D514" s="50">
        <v>23108</v>
      </c>
      <c r="E514" s="50">
        <v>41082</v>
      </c>
      <c r="F514" s="50"/>
      <c r="G514" s="50"/>
      <c r="H514" s="50"/>
      <c r="I514" s="50"/>
      <c r="J514" s="50"/>
      <c r="K514" s="50"/>
      <c r="L514" s="50"/>
      <c r="M514" s="59"/>
      <c r="O514" s="61"/>
      <c r="P514" s="61"/>
      <c r="Q514" s="61"/>
      <c r="R514" s="61"/>
      <c r="S514" s="61"/>
      <c r="T514" s="50">
        <v>4245</v>
      </c>
      <c r="U514" s="50">
        <v>4245</v>
      </c>
      <c r="V514" s="50"/>
      <c r="W514" s="50"/>
      <c r="X514" s="59"/>
      <c r="Y514" s="61"/>
      <c r="Z514" s="61"/>
      <c r="AA514" s="61"/>
      <c r="AB514" s="50">
        <v>4483</v>
      </c>
      <c r="AC514" s="50">
        <v>4483</v>
      </c>
      <c r="AD514" s="50"/>
      <c r="AE514" s="50"/>
      <c r="AF514" s="61"/>
      <c r="AG514" s="61"/>
      <c r="AH514" s="61"/>
      <c r="AI514" s="81">
        <v>85037</v>
      </c>
      <c r="AJ514" s="81">
        <v>85036.86</v>
      </c>
      <c r="AK514" s="50"/>
      <c r="AL514" s="85">
        <f t="shared" si="93"/>
        <v>0.99999835365781953</v>
      </c>
      <c r="AM514" s="57"/>
    </row>
    <row r="515" spans="1:42" s="60" customFormat="1" ht="17.100000000000001" customHeight="1" x14ac:dyDescent="0.25">
      <c r="A515" s="54" t="s">
        <v>144</v>
      </c>
      <c r="B515" s="55" t="s">
        <v>145</v>
      </c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9"/>
      <c r="O515" s="61"/>
      <c r="P515" s="61"/>
      <c r="Q515" s="61"/>
      <c r="R515" s="61"/>
      <c r="S515" s="61"/>
      <c r="T515" s="50">
        <v>1500</v>
      </c>
      <c r="U515" s="50">
        <v>1500</v>
      </c>
      <c r="V515" s="50"/>
      <c r="W515" s="50"/>
      <c r="X515" s="59"/>
      <c r="Y515" s="61"/>
      <c r="Z515" s="61"/>
      <c r="AA515" s="61"/>
      <c r="AB515" s="50">
        <v>1584</v>
      </c>
      <c r="AC515" s="50">
        <v>1584</v>
      </c>
      <c r="AD515" s="50"/>
      <c r="AE515" s="50"/>
      <c r="AF515" s="61"/>
      <c r="AG515" s="61"/>
      <c r="AH515" s="61"/>
      <c r="AI515" s="81">
        <v>1602</v>
      </c>
      <c r="AJ515" s="81">
        <v>1602</v>
      </c>
      <c r="AK515" s="50"/>
      <c r="AL515" s="85">
        <f t="shared" si="93"/>
        <v>1</v>
      </c>
      <c r="AM515" s="57"/>
    </row>
    <row r="516" spans="1:42" s="60" customFormat="1" ht="17.100000000000001" customHeight="1" x14ac:dyDescent="0.25">
      <c r="A516" s="54">
        <v>4300</v>
      </c>
      <c r="B516" s="55" t="s">
        <v>80</v>
      </c>
      <c r="C516" s="50">
        <v>53400</v>
      </c>
      <c r="D516" s="50">
        <v>19224</v>
      </c>
      <c r="E516" s="50">
        <v>34176</v>
      </c>
      <c r="F516" s="50"/>
      <c r="G516" s="50"/>
      <c r="H516" s="50"/>
      <c r="I516" s="50"/>
      <c r="J516" s="50"/>
      <c r="K516" s="50"/>
      <c r="L516" s="50"/>
      <c r="M516" s="59"/>
      <c r="O516" s="61"/>
      <c r="P516" s="61"/>
      <c r="Q516" s="61"/>
      <c r="R516" s="61"/>
      <c r="S516" s="61"/>
      <c r="T516" s="50">
        <v>40350</v>
      </c>
      <c r="U516" s="50">
        <v>40350</v>
      </c>
      <c r="V516" s="50"/>
      <c r="W516" s="50"/>
      <c r="X516" s="59"/>
      <c r="Y516" s="61"/>
      <c r="Z516" s="61"/>
      <c r="AA516" s="61"/>
      <c r="AB516" s="50">
        <v>9933</v>
      </c>
      <c r="AC516" s="50">
        <v>9933</v>
      </c>
      <c r="AD516" s="50"/>
      <c r="AE516" s="50"/>
      <c r="AF516" s="61"/>
      <c r="AG516" s="61"/>
      <c r="AH516" s="61"/>
      <c r="AI516" s="81">
        <v>234811</v>
      </c>
      <c r="AJ516" s="81">
        <v>234741.69</v>
      </c>
      <c r="AK516" s="50"/>
      <c r="AL516" s="85">
        <f t="shared" si="93"/>
        <v>0.99970482643487746</v>
      </c>
      <c r="AM516" s="57"/>
    </row>
    <row r="517" spans="1:42" s="52" customFormat="1" ht="19.5" customHeight="1" x14ac:dyDescent="0.25">
      <c r="A517" s="46" t="s">
        <v>178</v>
      </c>
      <c r="B517" s="55" t="s">
        <v>277</v>
      </c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51"/>
      <c r="O517" s="53"/>
      <c r="P517" s="53"/>
      <c r="Q517" s="53"/>
      <c r="R517" s="53"/>
      <c r="S517" s="53"/>
      <c r="T517" s="48"/>
      <c r="U517" s="48"/>
      <c r="V517" s="48"/>
      <c r="W517" s="48"/>
      <c r="X517" s="51"/>
      <c r="Y517" s="53"/>
      <c r="Z517" s="53"/>
      <c r="AA517" s="53"/>
      <c r="AB517" s="50">
        <v>5514</v>
      </c>
      <c r="AC517" s="50">
        <v>5514</v>
      </c>
      <c r="AD517" s="48"/>
      <c r="AE517" s="48"/>
      <c r="AF517" s="53"/>
      <c r="AG517" s="53"/>
      <c r="AH517" s="53"/>
      <c r="AI517" s="81">
        <v>5928</v>
      </c>
      <c r="AJ517" s="81">
        <v>5927.3</v>
      </c>
      <c r="AK517" s="48"/>
      <c r="AL517" s="85">
        <f t="shared" si="93"/>
        <v>0.9998819163292848</v>
      </c>
      <c r="AM517" s="49"/>
    </row>
    <row r="518" spans="1:42" s="52" customFormat="1" ht="19.5" customHeight="1" x14ac:dyDescent="0.25">
      <c r="A518" s="46" t="s">
        <v>312</v>
      </c>
      <c r="B518" s="55" t="s">
        <v>313</v>
      </c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51"/>
      <c r="O518" s="53"/>
      <c r="P518" s="53"/>
      <c r="Q518" s="53"/>
      <c r="R518" s="53"/>
      <c r="S518" s="53"/>
      <c r="T518" s="48"/>
      <c r="U518" s="48"/>
      <c r="V518" s="48"/>
      <c r="W518" s="48"/>
      <c r="X518" s="51"/>
      <c r="Y518" s="53"/>
      <c r="Z518" s="53"/>
      <c r="AA518" s="53"/>
      <c r="AB518" s="50"/>
      <c r="AC518" s="50"/>
      <c r="AD518" s="48"/>
      <c r="AE518" s="48"/>
      <c r="AF518" s="53"/>
      <c r="AG518" s="53"/>
      <c r="AH518" s="53"/>
      <c r="AI518" s="81">
        <v>2952</v>
      </c>
      <c r="AJ518" s="81">
        <v>2952</v>
      </c>
      <c r="AK518" s="48"/>
      <c r="AL518" s="85">
        <f t="shared" si="93"/>
        <v>1</v>
      </c>
      <c r="AM518" s="49"/>
    </row>
    <row r="519" spans="1:42" s="60" customFormat="1" ht="17.100000000000001" customHeight="1" x14ac:dyDescent="0.25">
      <c r="A519" s="54">
        <v>4410</v>
      </c>
      <c r="B519" s="55" t="s">
        <v>5</v>
      </c>
      <c r="C519" s="50">
        <v>10186</v>
      </c>
      <c r="D519" s="50">
        <v>3667</v>
      </c>
      <c r="E519" s="50">
        <v>6519</v>
      </c>
      <c r="F519" s="50"/>
      <c r="G519" s="50"/>
      <c r="H519" s="50"/>
      <c r="I519" s="50"/>
      <c r="J519" s="50"/>
      <c r="K519" s="50"/>
      <c r="L519" s="50"/>
      <c r="M519" s="59"/>
      <c r="O519" s="61"/>
      <c r="P519" s="61"/>
      <c r="Q519" s="61"/>
      <c r="R519" s="61"/>
      <c r="S519" s="61"/>
      <c r="T519" s="50">
        <v>1400</v>
      </c>
      <c r="U519" s="50">
        <v>1400</v>
      </c>
      <c r="V519" s="50"/>
      <c r="W519" s="50"/>
      <c r="X519" s="59"/>
      <c r="Y519" s="61"/>
      <c r="Z519" s="61"/>
      <c r="AA519" s="61"/>
      <c r="AB519" s="50">
        <v>2090</v>
      </c>
      <c r="AC519" s="50">
        <v>2090</v>
      </c>
      <c r="AD519" s="50"/>
      <c r="AE519" s="50"/>
      <c r="AF519" s="61"/>
      <c r="AG519" s="61"/>
      <c r="AH519" s="61"/>
      <c r="AI519" s="81">
        <v>545</v>
      </c>
      <c r="AJ519" s="81">
        <v>544.89</v>
      </c>
      <c r="AK519" s="50"/>
      <c r="AL519" s="85">
        <f t="shared" si="93"/>
        <v>0.99979816513761466</v>
      </c>
      <c r="AM519" s="57"/>
    </row>
    <row r="520" spans="1:42" s="60" customFormat="1" ht="17.100000000000001" customHeight="1" x14ac:dyDescent="0.25">
      <c r="A520" s="54" t="s">
        <v>117</v>
      </c>
      <c r="B520" s="148" t="s">
        <v>7</v>
      </c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9"/>
      <c r="O520" s="61"/>
      <c r="P520" s="61"/>
      <c r="Q520" s="61"/>
      <c r="R520" s="61"/>
      <c r="S520" s="61"/>
      <c r="T520" s="50"/>
      <c r="U520" s="50"/>
      <c r="V520" s="50"/>
      <c r="W520" s="50"/>
      <c r="X520" s="59"/>
      <c r="Y520" s="61"/>
      <c r="Z520" s="61"/>
      <c r="AA520" s="61"/>
      <c r="AB520" s="50"/>
      <c r="AC520" s="50"/>
      <c r="AD520" s="50"/>
      <c r="AE520" s="50"/>
      <c r="AF520" s="61"/>
      <c r="AG520" s="61"/>
      <c r="AH520" s="61"/>
      <c r="AI520" s="81">
        <v>173</v>
      </c>
      <c r="AJ520" s="81">
        <v>172.2</v>
      </c>
      <c r="AK520" s="50"/>
      <c r="AL520" s="85">
        <f t="shared" si="93"/>
        <v>0.99537572254335249</v>
      </c>
      <c r="AM520" s="57"/>
    </row>
    <row r="521" spans="1:42" s="60" customFormat="1" ht="17.100000000000001" customHeight="1" x14ac:dyDescent="0.25">
      <c r="A521" s="54">
        <v>4440</v>
      </c>
      <c r="B521" s="55" t="s">
        <v>9</v>
      </c>
      <c r="C521" s="50">
        <v>41213</v>
      </c>
      <c r="D521" s="50">
        <v>14837</v>
      </c>
      <c r="E521" s="50">
        <v>26376</v>
      </c>
      <c r="F521" s="50"/>
      <c r="G521" s="50"/>
      <c r="H521" s="50"/>
      <c r="I521" s="50"/>
      <c r="J521" s="50"/>
      <c r="K521" s="50"/>
      <c r="L521" s="50"/>
      <c r="M521" s="59"/>
      <c r="O521" s="61"/>
      <c r="P521" s="61"/>
      <c r="Q521" s="61"/>
      <c r="R521" s="61"/>
      <c r="S521" s="61"/>
      <c r="T521" s="50">
        <v>48410</v>
      </c>
      <c r="U521" s="50">
        <v>48410</v>
      </c>
      <c r="V521" s="50"/>
      <c r="W521" s="50"/>
      <c r="X521" s="59"/>
      <c r="Y521" s="61"/>
      <c r="Z521" s="61"/>
      <c r="AA521" s="61"/>
      <c r="AB521" s="50">
        <v>68200</v>
      </c>
      <c r="AC521" s="50">
        <v>68200</v>
      </c>
      <c r="AD521" s="50"/>
      <c r="AE521" s="50"/>
      <c r="AF521" s="61"/>
      <c r="AG521" s="61"/>
      <c r="AH521" s="61"/>
      <c r="AI521" s="81">
        <v>124352</v>
      </c>
      <c r="AJ521" s="81">
        <v>124351.62</v>
      </c>
      <c r="AK521" s="50"/>
      <c r="AL521" s="85">
        <f t="shared" si="93"/>
        <v>0.9999969441585177</v>
      </c>
      <c r="AM521" s="57"/>
    </row>
    <row r="522" spans="1:42" s="60" customFormat="1" ht="17.100000000000001" customHeight="1" x14ac:dyDescent="0.25">
      <c r="A522" s="54" t="s">
        <v>150</v>
      </c>
      <c r="B522" s="148" t="s">
        <v>32</v>
      </c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9"/>
      <c r="O522" s="61"/>
      <c r="P522" s="61"/>
      <c r="Q522" s="61"/>
      <c r="R522" s="61"/>
      <c r="S522" s="61"/>
      <c r="T522" s="50"/>
      <c r="U522" s="50"/>
      <c r="V522" s="50"/>
      <c r="W522" s="50"/>
      <c r="X522" s="59"/>
      <c r="Y522" s="61"/>
      <c r="Z522" s="61"/>
      <c r="AA522" s="61"/>
      <c r="AB522" s="50"/>
      <c r="AC522" s="50"/>
      <c r="AD522" s="50"/>
      <c r="AE522" s="50"/>
      <c r="AF522" s="61"/>
      <c r="AG522" s="61"/>
      <c r="AH522" s="61"/>
      <c r="AI522" s="81">
        <v>657</v>
      </c>
      <c r="AJ522" s="81">
        <v>657</v>
      </c>
      <c r="AK522" s="50"/>
      <c r="AL522" s="85">
        <f t="shared" si="93"/>
        <v>1</v>
      </c>
      <c r="AM522" s="57"/>
    </row>
    <row r="523" spans="1:42" s="60" customFormat="1" ht="17.100000000000001" customHeight="1" x14ac:dyDescent="0.25">
      <c r="A523" s="54" t="s">
        <v>169</v>
      </c>
      <c r="B523" s="148" t="s">
        <v>170</v>
      </c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9"/>
      <c r="O523" s="61"/>
      <c r="P523" s="61"/>
      <c r="Q523" s="61"/>
      <c r="R523" s="61"/>
      <c r="S523" s="61"/>
      <c r="T523" s="50"/>
      <c r="U523" s="50"/>
      <c r="V523" s="50"/>
      <c r="W523" s="50"/>
      <c r="X523" s="59"/>
      <c r="Y523" s="61"/>
      <c r="Z523" s="61"/>
      <c r="AA523" s="61"/>
      <c r="AB523" s="50"/>
      <c r="AC523" s="50"/>
      <c r="AD523" s="50"/>
      <c r="AE523" s="50"/>
      <c r="AF523" s="61"/>
      <c r="AG523" s="61"/>
      <c r="AH523" s="61"/>
      <c r="AI523" s="81">
        <v>103</v>
      </c>
      <c r="AJ523" s="81">
        <v>102.11</v>
      </c>
      <c r="AK523" s="50"/>
      <c r="AL523" s="85">
        <f t="shared" si="93"/>
        <v>0.99135922330097082</v>
      </c>
      <c r="AM523" s="57"/>
    </row>
    <row r="524" spans="1:42" s="60" customFormat="1" ht="17.100000000000001" customHeight="1" x14ac:dyDescent="0.25">
      <c r="A524" s="54" t="s">
        <v>179</v>
      </c>
      <c r="B524" s="55" t="s">
        <v>194</v>
      </c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9"/>
      <c r="O524" s="61"/>
      <c r="P524" s="61"/>
      <c r="Q524" s="61"/>
      <c r="R524" s="61"/>
      <c r="S524" s="61"/>
      <c r="T524" s="50"/>
      <c r="U524" s="50"/>
      <c r="V524" s="50"/>
      <c r="W524" s="50"/>
      <c r="X524" s="59"/>
      <c r="Y524" s="61"/>
      <c r="Z524" s="61"/>
      <c r="AA524" s="61"/>
      <c r="AB524" s="50"/>
      <c r="AC524" s="50"/>
      <c r="AD524" s="50"/>
      <c r="AE524" s="50"/>
      <c r="AF524" s="61"/>
      <c r="AG524" s="61"/>
      <c r="AH524" s="61"/>
      <c r="AI524" s="81">
        <v>2817</v>
      </c>
      <c r="AJ524" s="81">
        <v>2817</v>
      </c>
      <c r="AK524" s="50"/>
      <c r="AL524" s="85">
        <f t="shared" si="93"/>
        <v>1</v>
      </c>
      <c r="AM524" s="57"/>
    </row>
    <row r="525" spans="1:42" s="60" customFormat="1" ht="15.75" customHeight="1" x14ac:dyDescent="0.25">
      <c r="A525" s="54" t="s">
        <v>125</v>
      </c>
      <c r="B525" s="55" t="s">
        <v>48</v>
      </c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9"/>
      <c r="O525" s="61"/>
      <c r="P525" s="61"/>
      <c r="Q525" s="61"/>
      <c r="R525" s="61"/>
      <c r="S525" s="61"/>
      <c r="T525" s="50"/>
      <c r="U525" s="50"/>
      <c r="V525" s="50"/>
      <c r="W525" s="50"/>
      <c r="X525" s="59"/>
      <c r="Y525" s="61"/>
      <c r="Z525" s="61"/>
      <c r="AA525" s="61"/>
      <c r="AB525" s="50"/>
      <c r="AC525" s="50"/>
      <c r="AD525" s="50"/>
      <c r="AE525" s="50"/>
      <c r="AF525" s="61"/>
      <c r="AG525" s="61"/>
      <c r="AH525" s="61"/>
      <c r="AI525" s="81">
        <v>42500</v>
      </c>
      <c r="AJ525" s="81">
        <v>41840</v>
      </c>
      <c r="AK525" s="50"/>
      <c r="AL525" s="85">
        <f t="shared" si="93"/>
        <v>0.9844705882352941</v>
      </c>
      <c r="AM525" s="57"/>
      <c r="AP525" s="151"/>
    </row>
    <row r="526" spans="1:42" s="60" customFormat="1" ht="30" customHeight="1" x14ac:dyDescent="0.3">
      <c r="A526" s="30" t="s">
        <v>376</v>
      </c>
      <c r="B526" s="92" t="s">
        <v>377</v>
      </c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  <c r="AF526" s="93"/>
      <c r="AG526" s="93"/>
      <c r="AH526" s="93"/>
      <c r="AI526" s="96">
        <f>SUM(AI527)</f>
        <v>13356</v>
      </c>
      <c r="AJ526" s="96">
        <f>SUM(AJ527)</f>
        <v>13355.42</v>
      </c>
      <c r="AK526" s="93"/>
      <c r="AL526" s="90">
        <f>SUM(AJ526/AI526)</f>
        <v>0.99995657382449832</v>
      </c>
      <c r="AM526" s="57"/>
      <c r="AP526" s="151"/>
    </row>
    <row r="527" spans="1:42" s="60" customFormat="1" ht="23.25" customHeight="1" x14ac:dyDescent="0.25">
      <c r="A527" s="54" t="s">
        <v>141</v>
      </c>
      <c r="B527" s="148" t="s">
        <v>12</v>
      </c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9"/>
      <c r="O527" s="61"/>
      <c r="P527" s="61"/>
      <c r="Q527" s="61"/>
      <c r="R527" s="61"/>
      <c r="S527" s="61"/>
      <c r="T527" s="50"/>
      <c r="U527" s="50"/>
      <c r="V527" s="50"/>
      <c r="W527" s="50"/>
      <c r="X527" s="59"/>
      <c r="Y527" s="61"/>
      <c r="Z527" s="61"/>
      <c r="AA527" s="61"/>
      <c r="AB527" s="50"/>
      <c r="AC527" s="50"/>
      <c r="AD527" s="50"/>
      <c r="AE527" s="50"/>
      <c r="AF527" s="61"/>
      <c r="AG527" s="61"/>
      <c r="AH527" s="61"/>
      <c r="AI527" s="81">
        <v>13356</v>
      </c>
      <c r="AJ527" s="81">
        <v>13355.42</v>
      </c>
      <c r="AK527" s="50"/>
      <c r="AL527" s="85">
        <f>SUM(AJ527/AI527)</f>
        <v>0.99995657382449832</v>
      </c>
      <c r="AM527" s="57"/>
      <c r="AP527" s="151"/>
    </row>
    <row r="528" spans="1:42" s="79" customFormat="1" ht="23.1" customHeight="1" x14ac:dyDescent="0.3">
      <c r="A528" s="30" t="s">
        <v>224</v>
      </c>
      <c r="B528" s="92" t="s">
        <v>225</v>
      </c>
      <c r="C528" s="93" t="e">
        <f>SUM(C529:C550)</f>
        <v>#REF!</v>
      </c>
      <c r="D528" s="93" t="e">
        <f>SUM(D529:D550)</f>
        <v>#REF!</v>
      </c>
      <c r="E528" s="93" t="e">
        <f>SUM(E529:E550)</f>
        <v>#REF!</v>
      </c>
      <c r="F528" s="93" t="e">
        <f>SUM(F529:F550)</f>
        <v>#REF!</v>
      </c>
      <c r="G528" s="93" t="e">
        <f>SUM(G529:G550)</f>
        <v>#REF!</v>
      </c>
      <c r="H528" s="93"/>
      <c r="I528" s="93"/>
      <c r="J528" s="93"/>
      <c r="K528" s="93"/>
      <c r="L528" s="93"/>
      <c r="M528" s="93" t="e">
        <f>SUM(M529:M550)</f>
        <v>#REF!</v>
      </c>
      <c r="N528" s="93" t="e">
        <f>SUM(N529:N550)</f>
        <v>#REF!</v>
      </c>
      <c r="O528" s="93" t="e">
        <f>SUM(O529:O550)</f>
        <v>#REF!</v>
      </c>
      <c r="P528" s="93"/>
      <c r="Q528" s="93"/>
      <c r="R528" s="93" t="e">
        <f>SUM(R529:R550)</f>
        <v>#REF!</v>
      </c>
      <c r="S528" s="93" t="e">
        <f>SUM(S529:S550)</f>
        <v>#REF!</v>
      </c>
      <c r="T528" s="93" t="e">
        <f t="shared" ref="T528:AA528" si="94">SUM(T533:T566)</f>
        <v>#REF!</v>
      </c>
      <c r="U528" s="93" t="e">
        <f t="shared" si="94"/>
        <v>#REF!</v>
      </c>
      <c r="V528" s="93" t="e">
        <f t="shared" si="94"/>
        <v>#REF!</v>
      </c>
      <c r="W528" s="93" t="e">
        <f t="shared" si="94"/>
        <v>#REF!</v>
      </c>
      <c r="X528" s="93" t="e">
        <f t="shared" si="94"/>
        <v>#REF!</v>
      </c>
      <c r="Y528" s="93" t="e">
        <f t="shared" si="94"/>
        <v>#REF!</v>
      </c>
      <c r="Z528" s="93" t="e">
        <f t="shared" si="94"/>
        <v>#REF!</v>
      </c>
      <c r="AA528" s="93" t="e">
        <f t="shared" si="94"/>
        <v>#REF!</v>
      </c>
      <c r="AB528" s="93" t="e">
        <f t="shared" ref="AB528:AH528" si="95">SUM(AB533:AB569)</f>
        <v>#REF!</v>
      </c>
      <c r="AC528" s="93" t="e">
        <f t="shared" si="95"/>
        <v>#REF!</v>
      </c>
      <c r="AD528" s="93" t="e">
        <f t="shared" si="95"/>
        <v>#REF!</v>
      </c>
      <c r="AE528" s="93" t="e">
        <f t="shared" si="95"/>
        <v>#REF!</v>
      </c>
      <c r="AF528" s="93" t="e">
        <f t="shared" si="95"/>
        <v>#REF!</v>
      </c>
      <c r="AG528" s="93" t="e">
        <f t="shared" si="95"/>
        <v>#REF!</v>
      </c>
      <c r="AH528" s="93" t="e">
        <f t="shared" si="95"/>
        <v>#REF!</v>
      </c>
      <c r="AI528" s="96">
        <f>SUM(AI529:AI547)</f>
        <v>822655.07</v>
      </c>
      <c r="AJ528" s="96">
        <f>SUM(AJ529:AJ547)</f>
        <v>603854.45000000007</v>
      </c>
      <c r="AK528" s="93" t="e">
        <f>SUM(AK533:AK569)</f>
        <v>#REF!</v>
      </c>
      <c r="AL528" s="90">
        <f>SUM(AJ528/AI528)</f>
        <v>0.73403115354288173</v>
      </c>
      <c r="AM528" s="39"/>
    </row>
    <row r="529" spans="1:42" s="60" customFormat="1" ht="54.75" customHeight="1" x14ac:dyDescent="0.25">
      <c r="A529" s="54" t="s">
        <v>218</v>
      </c>
      <c r="B529" s="148" t="s">
        <v>263</v>
      </c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9"/>
      <c r="O529" s="61"/>
      <c r="P529" s="61"/>
      <c r="Q529" s="61"/>
      <c r="R529" s="61"/>
      <c r="S529" s="61"/>
      <c r="T529" s="50"/>
      <c r="U529" s="50"/>
      <c r="V529" s="50"/>
      <c r="W529" s="50"/>
      <c r="X529" s="59"/>
      <c r="Y529" s="61"/>
      <c r="Z529" s="61"/>
      <c r="AA529" s="61"/>
      <c r="AB529" s="50"/>
      <c r="AC529" s="50"/>
      <c r="AD529" s="50"/>
      <c r="AE529" s="50"/>
      <c r="AF529" s="61"/>
      <c r="AG529" s="61"/>
      <c r="AH529" s="61"/>
      <c r="AI529" s="81">
        <v>2000</v>
      </c>
      <c r="AJ529" s="81">
        <v>2000</v>
      </c>
      <c r="AK529" s="50"/>
      <c r="AL529" s="85">
        <f t="shared" ref="AL529:AL547" si="96">SUM(AJ529/AI529)</f>
        <v>1</v>
      </c>
      <c r="AM529" s="57"/>
      <c r="AN529" s="151"/>
    </row>
    <row r="530" spans="1:42" s="60" customFormat="1" ht="48" customHeight="1" x14ac:dyDescent="0.25">
      <c r="A530" s="54" t="s">
        <v>273</v>
      </c>
      <c r="B530" s="148" t="s">
        <v>367</v>
      </c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9"/>
      <c r="O530" s="61"/>
      <c r="P530" s="61"/>
      <c r="Q530" s="61"/>
      <c r="R530" s="61"/>
      <c r="S530" s="61"/>
      <c r="T530" s="50"/>
      <c r="U530" s="50"/>
      <c r="V530" s="50"/>
      <c r="W530" s="50"/>
      <c r="X530" s="59"/>
      <c r="Y530" s="61"/>
      <c r="Z530" s="61"/>
      <c r="AA530" s="61"/>
      <c r="AB530" s="50"/>
      <c r="AC530" s="50"/>
      <c r="AD530" s="50"/>
      <c r="AE530" s="50"/>
      <c r="AF530" s="61"/>
      <c r="AG530" s="61"/>
      <c r="AH530" s="61"/>
      <c r="AI530" s="81">
        <v>85062.65</v>
      </c>
      <c r="AJ530" s="81">
        <v>85062.65</v>
      </c>
      <c r="AK530" s="50"/>
      <c r="AL530" s="85">
        <f t="shared" si="96"/>
        <v>1</v>
      </c>
      <c r="AM530" s="57"/>
      <c r="AN530" s="151"/>
    </row>
    <row r="531" spans="1:42" s="60" customFormat="1" ht="14.4" customHeight="1" x14ac:dyDescent="0.25">
      <c r="A531" s="54" t="s">
        <v>141</v>
      </c>
      <c r="B531" s="148" t="s">
        <v>12</v>
      </c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9"/>
      <c r="O531" s="61"/>
      <c r="P531" s="61"/>
      <c r="Q531" s="61"/>
      <c r="R531" s="61"/>
      <c r="S531" s="61"/>
      <c r="T531" s="50"/>
      <c r="U531" s="50"/>
      <c r="V531" s="50"/>
      <c r="W531" s="50"/>
      <c r="X531" s="59"/>
      <c r="Y531" s="61"/>
      <c r="Z531" s="61"/>
      <c r="AA531" s="61"/>
      <c r="AB531" s="50"/>
      <c r="AC531" s="50"/>
      <c r="AD531" s="50"/>
      <c r="AE531" s="50"/>
      <c r="AF531" s="61"/>
      <c r="AG531" s="61"/>
      <c r="AH531" s="61"/>
      <c r="AI531" s="81">
        <v>40838</v>
      </c>
      <c r="AJ531" s="81">
        <v>40837.5</v>
      </c>
      <c r="AK531" s="50"/>
      <c r="AL531" s="85">
        <f t="shared" si="96"/>
        <v>0.99998775650129779</v>
      </c>
      <c r="AM531" s="57"/>
      <c r="AN531" s="151"/>
    </row>
    <row r="532" spans="1:42" s="60" customFormat="1" ht="14.4" customHeight="1" x14ac:dyDescent="0.25">
      <c r="A532" s="54" t="s">
        <v>142</v>
      </c>
      <c r="B532" s="148" t="s">
        <v>26</v>
      </c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9"/>
      <c r="O532" s="61"/>
      <c r="P532" s="61"/>
      <c r="Q532" s="61"/>
      <c r="R532" s="61"/>
      <c r="S532" s="61"/>
      <c r="T532" s="50"/>
      <c r="U532" s="50"/>
      <c r="V532" s="50"/>
      <c r="W532" s="50"/>
      <c r="X532" s="59"/>
      <c r="Y532" s="61"/>
      <c r="Z532" s="61"/>
      <c r="AA532" s="61"/>
      <c r="AB532" s="50"/>
      <c r="AC532" s="50"/>
      <c r="AD532" s="50"/>
      <c r="AE532" s="50"/>
      <c r="AF532" s="61"/>
      <c r="AG532" s="61"/>
      <c r="AH532" s="61"/>
      <c r="AI532" s="81">
        <v>5289</v>
      </c>
      <c r="AJ532" s="81">
        <v>5289</v>
      </c>
      <c r="AK532" s="50"/>
      <c r="AL532" s="85">
        <f t="shared" si="96"/>
        <v>1</v>
      </c>
      <c r="AM532" s="57"/>
      <c r="AN532" s="151"/>
    </row>
    <row r="533" spans="1:42" s="60" customFormat="1" ht="15.75" customHeight="1" x14ac:dyDescent="0.25">
      <c r="A533" s="54" t="s">
        <v>219</v>
      </c>
      <c r="B533" s="55" t="s">
        <v>26</v>
      </c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9"/>
      <c r="O533" s="61"/>
      <c r="P533" s="61"/>
      <c r="Q533" s="61"/>
      <c r="R533" s="61"/>
      <c r="S533" s="61"/>
      <c r="T533" s="50"/>
      <c r="U533" s="50"/>
      <c r="V533" s="50"/>
      <c r="W533" s="50"/>
      <c r="X533" s="59"/>
      <c r="Y533" s="61"/>
      <c r="Z533" s="61"/>
      <c r="AA533" s="61"/>
      <c r="AB533" s="50"/>
      <c r="AC533" s="50"/>
      <c r="AD533" s="50"/>
      <c r="AE533" s="50"/>
      <c r="AF533" s="61"/>
      <c r="AG533" s="61"/>
      <c r="AH533" s="61"/>
      <c r="AI533" s="81">
        <v>164192.68</v>
      </c>
      <c r="AJ533" s="81">
        <v>126542.36</v>
      </c>
      <c r="AK533" s="50"/>
      <c r="AL533" s="85">
        <f t="shared" si="96"/>
        <v>0.7706942843006156</v>
      </c>
      <c r="AM533" s="57"/>
      <c r="AP533" s="151"/>
    </row>
    <row r="534" spans="1:42" s="60" customFormat="1" ht="15.75" customHeight="1" x14ac:dyDescent="0.25">
      <c r="A534" s="54" t="s">
        <v>378</v>
      </c>
      <c r="B534" s="55" t="s">
        <v>4</v>
      </c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9"/>
      <c r="O534" s="61"/>
      <c r="P534" s="61"/>
      <c r="Q534" s="61"/>
      <c r="R534" s="61"/>
      <c r="S534" s="61"/>
      <c r="T534" s="50"/>
      <c r="U534" s="50"/>
      <c r="V534" s="50"/>
      <c r="W534" s="50"/>
      <c r="X534" s="59"/>
      <c r="Y534" s="61"/>
      <c r="Z534" s="61"/>
      <c r="AA534" s="61"/>
      <c r="AB534" s="50"/>
      <c r="AC534" s="50"/>
      <c r="AD534" s="50"/>
      <c r="AE534" s="50"/>
      <c r="AF534" s="61"/>
      <c r="AG534" s="61"/>
      <c r="AH534" s="61"/>
      <c r="AI534" s="81">
        <v>5842</v>
      </c>
      <c r="AJ534" s="81">
        <v>5435.83</v>
      </c>
      <c r="AK534" s="50"/>
      <c r="AL534" s="85">
        <f t="shared" si="96"/>
        <v>0.93047415268743583</v>
      </c>
      <c r="AM534" s="57"/>
      <c r="AP534" s="151"/>
    </row>
    <row r="535" spans="1:42" s="60" customFormat="1" ht="15.75" customHeight="1" x14ac:dyDescent="0.25">
      <c r="A535" s="54" t="s">
        <v>130</v>
      </c>
      <c r="B535" s="148" t="s">
        <v>174</v>
      </c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9"/>
      <c r="O535" s="61"/>
      <c r="P535" s="61"/>
      <c r="Q535" s="61"/>
      <c r="R535" s="61"/>
      <c r="S535" s="61"/>
      <c r="T535" s="50"/>
      <c r="U535" s="50"/>
      <c r="V535" s="50"/>
      <c r="W535" s="50"/>
      <c r="X535" s="59"/>
      <c r="Y535" s="61"/>
      <c r="Z535" s="61"/>
      <c r="AA535" s="61"/>
      <c r="AB535" s="50"/>
      <c r="AC535" s="50"/>
      <c r="AD535" s="50"/>
      <c r="AE535" s="50"/>
      <c r="AF535" s="61"/>
      <c r="AG535" s="61"/>
      <c r="AH535" s="61"/>
      <c r="AI535" s="81">
        <v>6587.84</v>
      </c>
      <c r="AJ535" s="81">
        <v>6587.84</v>
      </c>
      <c r="AK535" s="50"/>
      <c r="AL535" s="85">
        <f t="shared" si="96"/>
        <v>1</v>
      </c>
      <c r="AM535" s="57"/>
      <c r="AP535" s="151"/>
    </row>
    <row r="536" spans="1:42" s="60" customFormat="1" ht="15.75" customHeight="1" x14ac:dyDescent="0.25">
      <c r="A536" s="54" t="s">
        <v>220</v>
      </c>
      <c r="B536" s="55" t="s">
        <v>174</v>
      </c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9"/>
      <c r="O536" s="61"/>
      <c r="P536" s="61"/>
      <c r="Q536" s="61"/>
      <c r="R536" s="61"/>
      <c r="S536" s="61"/>
      <c r="T536" s="50"/>
      <c r="U536" s="50"/>
      <c r="V536" s="50"/>
      <c r="W536" s="50"/>
      <c r="X536" s="59"/>
      <c r="Y536" s="61"/>
      <c r="Z536" s="61"/>
      <c r="AA536" s="61"/>
      <c r="AB536" s="50"/>
      <c r="AC536" s="50"/>
      <c r="AD536" s="50"/>
      <c r="AE536" s="50"/>
      <c r="AF536" s="61"/>
      <c r="AG536" s="61"/>
      <c r="AH536" s="61"/>
      <c r="AI536" s="81">
        <v>29487.13</v>
      </c>
      <c r="AJ536" s="81">
        <v>22667.88</v>
      </c>
      <c r="AK536" s="50"/>
      <c r="AL536" s="85">
        <f t="shared" si="96"/>
        <v>0.76873809014305561</v>
      </c>
      <c r="AM536" s="57"/>
      <c r="AP536" s="151"/>
    </row>
    <row r="537" spans="1:42" s="60" customFormat="1" ht="15.75" customHeight="1" x14ac:dyDescent="0.25">
      <c r="A537" s="54" t="s">
        <v>143</v>
      </c>
      <c r="B537" s="55" t="s">
        <v>8</v>
      </c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9"/>
      <c r="O537" s="61"/>
      <c r="P537" s="61"/>
      <c r="Q537" s="61"/>
      <c r="R537" s="61"/>
      <c r="S537" s="61"/>
      <c r="T537" s="50"/>
      <c r="U537" s="50"/>
      <c r="V537" s="50"/>
      <c r="W537" s="50"/>
      <c r="X537" s="59"/>
      <c r="Y537" s="61"/>
      <c r="Z537" s="61"/>
      <c r="AA537" s="61"/>
      <c r="AB537" s="50"/>
      <c r="AC537" s="50"/>
      <c r="AD537" s="50"/>
      <c r="AE537" s="50"/>
      <c r="AF537" s="61"/>
      <c r="AG537" s="61"/>
      <c r="AH537" s="61"/>
      <c r="AI537" s="81">
        <v>868.77</v>
      </c>
      <c r="AJ537" s="81">
        <v>868.77</v>
      </c>
      <c r="AK537" s="50"/>
      <c r="AL537" s="85">
        <f t="shared" si="96"/>
        <v>1</v>
      </c>
      <c r="AM537" s="57"/>
      <c r="AP537" s="151"/>
    </row>
    <row r="538" spans="1:42" s="60" customFormat="1" ht="15.75" customHeight="1" x14ac:dyDescent="0.25">
      <c r="A538" s="54" t="s">
        <v>221</v>
      </c>
      <c r="B538" s="55" t="s">
        <v>8</v>
      </c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9"/>
      <c r="O538" s="61"/>
      <c r="P538" s="61"/>
      <c r="Q538" s="61"/>
      <c r="R538" s="61"/>
      <c r="S538" s="61"/>
      <c r="T538" s="50"/>
      <c r="U538" s="50"/>
      <c r="V538" s="50"/>
      <c r="W538" s="50"/>
      <c r="X538" s="59"/>
      <c r="Y538" s="61"/>
      <c r="Z538" s="61"/>
      <c r="AA538" s="61"/>
      <c r="AB538" s="50"/>
      <c r="AC538" s="50"/>
      <c r="AD538" s="50"/>
      <c r="AE538" s="50"/>
      <c r="AF538" s="61"/>
      <c r="AG538" s="61"/>
      <c r="AH538" s="61"/>
      <c r="AI538" s="81">
        <v>4168.26</v>
      </c>
      <c r="AJ538" s="81">
        <v>3202.78</v>
      </c>
      <c r="AK538" s="50"/>
      <c r="AL538" s="85">
        <f t="shared" si="96"/>
        <v>0.76837337402177408</v>
      </c>
      <c r="AM538" s="57"/>
      <c r="AP538" s="151"/>
    </row>
    <row r="539" spans="1:42" s="60" customFormat="1" ht="15.75" customHeight="1" x14ac:dyDescent="0.25">
      <c r="A539" s="54" t="s">
        <v>160</v>
      </c>
      <c r="B539" s="62" t="s">
        <v>161</v>
      </c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9"/>
      <c r="O539" s="61"/>
      <c r="P539" s="61"/>
      <c r="Q539" s="61"/>
      <c r="R539" s="61"/>
      <c r="S539" s="61"/>
      <c r="T539" s="50"/>
      <c r="U539" s="50"/>
      <c r="V539" s="50"/>
      <c r="W539" s="50"/>
      <c r="X539" s="59"/>
      <c r="Y539" s="61"/>
      <c r="Z539" s="61"/>
      <c r="AA539" s="61"/>
      <c r="AB539" s="50"/>
      <c r="AC539" s="50"/>
      <c r="AD539" s="50"/>
      <c r="AE539" s="50"/>
      <c r="AF539" s="61"/>
      <c r="AG539" s="61"/>
      <c r="AH539" s="61"/>
      <c r="AI539" s="81">
        <v>37806.75</v>
      </c>
      <c r="AJ539" s="81">
        <v>37806.75</v>
      </c>
      <c r="AK539" s="50"/>
      <c r="AL539" s="85">
        <f t="shared" si="96"/>
        <v>1</v>
      </c>
      <c r="AM539" s="57"/>
      <c r="AP539" s="151"/>
    </row>
    <row r="540" spans="1:42" s="60" customFormat="1" ht="15.75" customHeight="1" x14ac:dyDescent="0.25">
      <c r="A540" s="54" t="s">
        <v>283</v>
      </c>
      <c r="B540" s="62" t="s">
        <v>161</v>
      </c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9"/>
      <c r="O540" s="61"/>
      <c r="P540" s="61"/>
      <c r="Q540" s="61"/>
      <c r="R540" s="61"/>
      <c r="S540" s="61"/>
      <c r="T540" s="50"/>
      <c r="U540" s="50"/>
      <c r="V540" s="50"/>
      <c r="W540" s="50"/>
      <c r="X540" s="59"/>
      <c r="Y540" s="61"/>
      <c r="Z540" s="61"/>
      <c r="AA540" s="61"/>
      <c r="AB540" s="50"/>
      <c r="AC540" s="50"/>
      <c r="AD540" s="50"/>
      <c r="AE540" s="50"/>
      <c r="AF540" s="61"/>
      <c r="AG540" s="61"/>
      <c r="AH540" s="61"/>
      <c r="AI540" s="81">
        <v>16695.5</v>
      </c>
      <c r="AJ540" s="81">
        <v>10494.75</v>
      </c>
      <c r="AK540" s="50"/>
      <c r="AL540" s="85">
        <f t="shared" si="96"/>
        <v>0.62859752627953636</v>
      </c>
      <c r="AM540" s="57"/>
      <c r="AP540" s="151"/>
    </row>
    <row r="541" spans="1:42" s="60" customFormat="1" ht="15.75" customHeight="1" x14ac:dyDescent="0.25">
      <c r="A541" s="54" t="s">
        <v>119</v>
      </c>
      <c r="B541" s="148" t="s">
        <v>83</v>
      </c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9"/>
      <c r="O541" s="61"/>
      <c r="P541" s="61"/>
      <c r="Q541" s="61"/>
      <c r="R541" s="61"/>
      <c r="S541" s="61"/>
      <c r="T541" s="50"/>
      <c r="U541" s="50"/>
      <c r="V541" s="50"/>
      <c r="W541" s="50"/>
      <c r="X541" s="59"/>
      <c r="Y541" s="61"/>
      <c r="Z541" s="61"/>
      <c r="AA541" s="61"/>
      <c r="AB541" s="50"/>
      <c r="AC541" s="50"/>
      <c r="AD541" s="50"/>
      <c r="AE541" s="50"/>
      <c r="AF541" s="61"/>
      <c r="AG541" s="61"/>
      <c r="AH541" s="61"/>
      <c r="AI541" s="81">
        <v>15270.01</v>
      </c>
      <c r="AJ541" s="81">
        <v>15270.01</v>
      </c>
      <c r="AK541" s="50"/>
      <c r="AL541" s="85">
        <f t="shared" si="96"/>
        <v>1</v>
      </c>
      <c r="AM541" s="57"/>
      <c r="AP541" s="151"/>
    </row>
    <row r="542" spans="1:42" s="60" customFormat="1" ht="15.75" customHeight="1" x14ac:dyDescent="0.25">
      <c r="A542" s="54" t="s">
        <v>330</v>
      </c>
      <c r="B542" s="148" t="s">
        <v>83</v>
      </c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9"/>
      <c r="O542" s="61"/>
      <c r="P542" s="61"/>
      <c r="Q542" s="61"/>
      <c r="R542" s="61"/>
      <c r="S542" s="61"/>
      <c r="T542" s="50"/>
      <c r="U542" s="50"/>
      <c r="V542" s="50"/>
      <c r="W542" s="50"/>
      <c r="X542" s="59"/>
      <c r="Y542" s="61"/>
      <c r="Z542" s="61"/>
      <c r="AA542" s="61"/>
      <c r="AB542" s="50"/>
      <c r="AC542" s="50"/>
      <c r="AD542" s="50"/>
      <c r="AE542" s="50"/>
      <c r="AF542" s="61"/>
      <c r="AG542" s="61"/>
      <c r="AH542" s="61"/>
      <c r="AI542" s="81">
        <v>9616.99</v>
      </c>
      <c r="AJ542" s="81">
        <v>8445.2099999999991</v>
      </c>
      <c r="AK542" s="50"/>
      <c r="AL542" s="85">
        <f t="shared" si="96"/>
        <v>0.8781552232039338</v>
      </c>
      <c r="AM542" s="57"/>
      <c r="AP542" s="151"/>
    </row>
    <row r="543" spans="1:42" s="60" customFormat="1" ht="15.75" customHeight="1" x14ac:dyDescent="0.25">
      <c r="A543" s="54" t="s">
        <v>133</v>
      </c>
      <c r="B543" s="148" t="s">
        <v>24</v>
      </c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9"/>
      <c r="O543" s="61"/>
      <c r="P543" s="61"/>
      <c r="Q543" s="61"/>
      <c r="R543" s="61"/>
      <c r="S543" s="61"/>
      <c r="T543" s="50"/>
      <c r="U543" s="50"/>
      <c r="V543" s="50"/>
      <c r="W543" s="50"/>
      <c r="X543" s="59"/>
      <c r="Y543" s="61"/>
      <c r="Z543" s="61"/>
      <c r="AA543" s="61"/>
      <c r="AB543" s="50"/>
      <c r="AC543" s="50"/>
      <c r="AD543" s="50"/>
      <c r="AE543" s="50"/>
      <c r="AF543" s="61"/>
      <c r="AG543" s="61"/>
      <c r="AH543" s="61"/>
      <c r="AI543" s="81">
        <v>25827.200000000001</v>
      </c>
      <c r="AJ543" s="81">
        <v>25827.200000000001</v>
      </c>
      <c r="AK543" s="50"/>
      <c r="AL543" s="85">
        <f t="shared" si="96"/>
        <v>1</v>
      </c>
      <c r="AM543" s="57"/>
      <c r="AP543" s="151"/>
    </row>
    <row r="544" spans="1:42" s="60" customFormat="1" ht="15.75" customHeight="1" x14ac:dyDescent="0.25">
      <c r="A544" s="54" t="s">
        <v>114</v>
      </c>
      <c r="B544" s="58" t="s">
        <v>28</v>
      </c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9"/>
      <c r="O544" s="61"/>
      <c r="P544" s="61"/>
      <c r="Q544" s="61"/>
      <c r="R544" s="61"/>
      <c r="S544" s="61"/>
      <c r="T544" s="50"/>
      <c r="U544" s="50"/>
      <c r="V544" s="50"/>
      <c r="W544" s="50"/>
      <c r="X544" s="59"/>
      <c r="Y544" s="61"/>
      <c r="Z544" s="61"/>
      <c r="AA544" s="61"/>
      <c r="AB544" s="50"/>
      <c r="AC544" s="50"/>
      <c r="AD544" s="50"/>
      <c r="AE544" s="50"/>
      <c r="AF544" s="61"/>
      <c r="AG544" s="61"/>
      <c r="AH544" s="61"/>
      <c r="AI544" s="81">
        <v>12240.49</v>
      </c>
      <c r="AJ544" s="81">
        <v>12240.49</v>
      </c>
      <c r="AK544" s="50"/>
      <c r="AL544" s="85">
        <f t="shared" si="96"/>
        <v>1</v>
      </c>
      <c r="AM544" s="57"/>
      <c r="AP544" s="151"/>
    </row>
    <row r="545" spans="1:42" s="60" customFormat="1" ht="15.75" customHeight="1" x14ac:dyDescent="0.25">
      <c r="A545" s="54" t="s">
        <v>284</v>
      </c>
      <c r="B545" s="58" t="s">
        <v>28</v>
      </c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9"/>
      <c r="O545" s="61"/>
      <c r="P545" s="61"/>
      <c r="Q545" s="61"/>
      <c r="R545" s="61"/>
      <c r="S545" s="61"/>
      <c r="T545" s="50"/>
      <c r="U545" s="50"/>
      <c r="V545" s="50"/>
      <c r="W545" s="50"/>
      <c r="X545" s="59"/>
      <c r="Y545" s="61"/>
      <c r="Z545" s="61"/>
      <c r="AA545" s="61"/>
      <c r="AB545" s="50"/>
      <c r="AC545" s="50"/>
      <c r="AD545" s="50"/>
      <c r="AE545" s="50"/>
      <c r="AF545" s="61"/>
      <c r="AG545" s="61"/>
      <c r="AH545" s="61"/>
      <c r="AI545" s="81">
        <v>353213.87</v>
      </c>
      <c r="AJ545" s="81">
        <v>190525.84</v>
      </c>
      <c r="AK545" s="50"/>
      <c r="AL545" s="85">
        <f t="shared" si="96"/>
        <v>0.53940645082821914</v>
      </c>
      <c r="AM545" s="57"/>
      <c r="AP545" s="151"/>
    </row>
    <row r="546" spans="1:42" s="60" customFormat="1" ht="15.75" customHeight="1" x14ac:dyDescent="0.25">
      <c r="A546" s="54" t="s">
        <v>285</v>
      </c>
      <c r="B546" s="58" t="s">
        <v>5</v>
      </c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9"/>
      <c r="O546" s="61"/>
      <c r="P546" s="61"/>
      <c r="Q546" s="61"/>
      <c r="R546" s="61"/>
      <c r="S546" s="61"/>
      <c r="T546" s="50"/>
      <c r="U546" s="50"/>
      <c r="V546" s="50"/>
      <c r="W546" s="50"/>
      <c r="X546" s="59"/>
      <c r="Y546" s="61"/>
      <c r="Z546" s="61"/>
      <c r="AA546" s="61"/>
      <c r="AB546" s="50"/>
      <c r="AC546" s="50"/>
      <c r="AD546" s="50"/>
      <c r="AE546" s="50"/>
      <c r="AF546" s="61"/>
      <c r="AG546" s="61"/>
      <c r="AH546" s="61"/>
      <c r="AI546" s="81">
        <v>5436.34</v>
      </c>
      <c r="AJ546" s="81">
        <v>3430.83</v>
      </c>
      <c r="AK546" s="50"/>
      <c r="AL546" s="85">
        <f t="shared" si="96"/>
        <v>0.63109187431249703</v>
      </c>
      <c r="AM546" s="57"/>
      <c r="AP546" s="151"/>
    </row>
    <row r="547" spans="1:42" s="60" customFormat="1" ht="15.75" customHeight="1" x14ac:dyDescent="0.25">
      <c r="A547" s="54" t="s">
        <v>286</v>
      </c>
      <c r="B547" s="58" t="s">
        <v>7</v>
      </c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9"/>
      <c r="O547" s="61"/>
      <c r="P547" s="61"/>
      <c r="Q547" s="61"/>
      <c r="R547" s="61"/>
      <c r="S547" s="61"/>
      <c r="T547" s="50"/>
      <c r="U547" s="50"/>
      <c r="V547" s="50"/>
      <c r="W547" s="50"/>
      <c r="X547" s="59"/>
      <c r="Y547" s="61"/>
      <c r="Z547" s="61"/>
      <c r="AA547" s="61"/>
      <c r="AB547" s="50"/>
      <c r="AC547" s="50"/>
      <c r="AD547" s="50"/>
      <c r="AE547" s="50"/>
      <c r="AF547" s="61"/>
      <c r="AG547" s="61"/>
      <c r="AH547" s="61"/>
      <c r="AI547" s="81">
        <v>2211.59</v>
      </c>
      <c r="AJ547" s="81">
        <v>1318.76</v>
      </c>
      <c r="AK547" s="50"/>
      <c r="AL547" s="85">
        <f t="shared" si="96"/>
        <v>0.59629497329975267</v>
      </c>
      <c r="AM547" s="57"/>
      <c r="AP547" s="151"/>
    </row>
    <row r="548" spans="1:42" s="41" customFormat="1" ht="24.75" customHeight="1" thickBot="1" x14ac:dyDescent="0.35">
      <c r="A548" s="28" t="s">
        <v>0</v>
      </c>
      <c r="B548" s="125" t="s">
        <v>55</v>
      </c>
      <c r="C548" s="123" t="e">
        <f>SUM(#REF!+C565+C592+#REF!+#REF!+#REF!+C610+#REF!+#REF!)</f>
        <v>#REF!</v>
      </c>
      <c r="D548" s="123" t="e">
        <f>SUM(#REF!+D565+D592+#REF!+#REF!+#REF!+D610+#REF!+#REF!)</f>
        <v>#REF!</v>
      </c>
      <c r="E548" s="123" t="e">
        <f>SUM(#REF!+E565+E592+#REF!+#REF!+#REF!+E610+#REF!+#REF!)</f>
        <v>#REF!</v>
      </c>
      <c r="F548" s="123" t="e">
        <f>SUM(#REF!+F565+F592+#REF!+#REF!+#REF!+F610+#REF!+#REF!)</f>
        <v>#REF!</v>
      </c>
      <c r="G548" s="123" t="e">
        <f>SUM(#REF!+G565+G592+#REF!+#REF!+#REF!+G610+#REF!+#REF!)</f>
        <v>#REF!</v>
      </c>
      <c r="H548" s="123"/>
      <c r="I548" s="123"/>
      <c r="J548" s="123"/>
      <c r="K548" s="123"/>
      <c r="L548" s="123"/>
      <c r="M548" s="123" t="e">
        <f>SUM(#REF!+M565+M592+M610+#REF!+#REF!+M632+#REF!)</f>
        <v>#REF!</v>
      </c>
      <c r="N548" s="123" t="e">
        <f>SUM(#REF!+N565+N592+N610+#REF!+#REF!+N632+#REF!)</f>
        <v>#REF!</v>
      </c>
      <c r="O548" s="123" t="e">
        <f>SUM(#REF!+O565+O592+O610+#REF!+#REF!+O632+#REF!)</f>
        <v>#REF!</v>
      </c>
      <c r="P548" s="123" t="e">
        <f>SUM(#REF!+P565+P592+P610+#REF!+#REF!+P632+#REF!)</f>
        <v>#REF!</v>
      </c>
      <c r="Q548" s="123" t="e">
        <f>SUM(#REF!+Q565+Q592+Q610+#REF!+#REF!+Q632+#REF!)</f>
        <v>#REF!</v>
      </c>
      <c r="R548" s="123" t="e">
        <f>SUM(#REF!+R565+R592+R610+#REF!+#REF!+R632+#REF!)</f>
        <v>#REF!</v>
      </c>
      <c r="S548" s="123" t="e">
        <f>SUM(#REF!+S565+S592+S610+#REF!+#REF!+S632+#REF!)</f>
        <v>#REF!</v>
      </c>
      <c r="T548" s="123" t="e">
        <f>SUM(#REF!+T565+T592+T610+#REF!+#REF!+T632+#REF!+T630)</f>
        <v>#REF!</v>
      </c>
      <c r="U548" s="123" t="e">
        <f>SUM(#REF!+U565+U592+U610+#REF!+#REF!+U632+#REF!+U630)</f>
        <v>#REF!</v>
      </c>
      <c r="V548" s="123" t="e">
        <f>SUM(#REF!+V565+V592+V610+#REF!+#REF!+V632+#REF!+V630)</f>
        <v>#REF!</v>
      </c>
      <c r="W548" s="123" t="e">
        <f>SUM(#REF!+W565+W592+W610+#REF!+#REF!+W632+#REF!+W630)</f>
        <v>#REF!</v>
      </c>
      <c r="X548" s="123" t="e">
        <f>SUM(#REF!+X565+X592+X610+#REF!+#REF!+X632+#REF!+X630)</f>
        <v>#REF!</v>
      </c>
      <c r="Y548" s="123" t="e">
        <f>SUM(#REF!+Y565+Y592+Y610+#REF!+#REF!+Y632+#REF!+Y630)</f>
        <v>#REF!</v>
      </c>
      <c r="Z548" s="123" t="e">
        <f>SUM(#REF!+Z565+Z592+Z610+#REF!+#REF!+Z632+#REF!+Z630)</f>
        <v>#REF!</v>
      </c>
      <c r="AA548" s="123" t="e">
        <f>SUM(#REF!+AA565+AA592+AA610+#REF!+#REF!+AA632+#REF!+AA630)</f>
        <v>#REF!</v>
      </c>
      <c r="AB548" s="123" t="e">
        <f>SUM(#REF!+AB565+AB592+AB610+#REF!+AB632+#REF!+AB630+AB549+AB635+AB637+#REF!)</f>
        <v>#REF!</v>
      </c>
      <c r="AC548" s="123" t="e">
        <f>SUM(#REF!+AC565+AC592+AC610+#REF!+AC632+#REF!+AC630+AC549+AC635+AC637+#REF!)</f>
        <v>#REF!</v>
      </c>
      <c r="AD548" s="123" t="e">
        <f>SUM(#REF!+AD565+AD592+AD610+#REF!+AD632+#REF!+AD630+AD549+AD635+AD637+#REF!)</f>
        <v>#REF!</v>
      </c>
      <c r="AE548" s="123" t="e">
        <f>SUM(#REF!+AE565+AE592+AE610+#REF!+AE632+#REF!+AE630+AE549+AE635+AE637+#REF!)</f>
        <v>#REF!</v>
      </c>
      <c r="AF548" s="123" t="e">
        <f>SUM(#REF!+AF565+AF592+AF610+#REF!+AF632+#REF!+AF630+AF549+AF635+AF637+#REF!)</f>
        <v>#REF!</v>
      </c>
      <c r="AG548" s="123" t="e">
        <f>SUM(#REF!+AG565+AG592+AG610+#REF!+AG632+#REF!+AG630+AG549+AG635+AG637+#REF!)</f>
        <v>#REF!</v>
      </c>
      <c r="AH548" s="123" t="e">
        <f>SUM(#REF!+AH565+AH592+AH610+#REF!+AH632+#REF!+AH630+AH549+AH635+AH637+#REF!)</f>
        <v>#REF!</v>
      </c>
      <c r="AI548" s="124">
        <f>SUM(AI549+AI565+AI584+AI592+AI610+AI630+AI632+AI635+AI637)</f>
        <v>7845155</v>
      </c>
      <c r="AJ548" s="124">
        <f>SUM(AJ549+AJ565+AJ584+AJ592+AJ610+AJ630+AJ632+AJ635+AJ637)</f>
        <v>7737638.330000001</v>
      </c>
      <c r="AK548" s="123" t="e">
        <f>SUM(#REF!+AK565+AK592+AK610+#REF!+AK632+#REF!+AK630+AK549+AK635+AK637+#REF!)</f>
        <v>#REF!</v>
      </c>
      <c r="AL548" s="122">
        <f>SUM(AJ548/AI548)</f>
        <v>0.98629515031889126</v>
      </c>
      <c r="AM548" s="13"/>
    </row>
    <row r="549" spans="1:42" s="41" customFormat="1" ht="24.75" customHeight="1" thickTop="1" x14ac:dyDescent="0.3">
      <c r="A549" s="30" t="s">
        <v>190</v>
      </c>
      <c r="B549" s="87" t="s">
        <v>191</v>
      </c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93"/>
      <c r="N549" s="97"/>
      <c r="O549" s="93"/>
      <c r="P549" s="93"/>
      <c r="Q549" s="93"/>
      <c r="R549" s="93"/>
      <c r="S549" s="93"/>
      <c r="T549" s="88"/>
      <c r="U549" s="88"/>
      <c r="V549" s="88"/>
      <c r="W549" s="88"/>
      <c r="X549" s="93"/>
      <c r="Y549" s="93"/>
      <c r="Z549" s="93"/>
      <c r="AA549" s="93"/>
      <c r="AB549" s="88">
        <f t="shared" ref="AB549:AH549" si="97">SUM(AB551:AB564)</f>
        <v>344804</v>
      </c>
      <c r="AC549" s="88">
        <f t="shared" si="97"/>
        <v>344804</v>
      </c>
      <c r="AD549" s="88">
        <f t="shared" si="97"/>
        <v>0</v>
      </c>
      <c r="AE549" s="88">
        <f t="shared" si="97"/>
        <v>0</v>
      </c>
      <c r="AF549" s="88">
        <f t="shared" si="97"/>
        <v>0</v>
      </c>
      <c r="AG549" s="88">
        <f t="shared" si="97"/>
        <v>0</v>
      </c>
      <c r="AH549" s="88">
        <f t="shared" si="97"/>
        <v>190</v>
      </c>
      <c r="AI549" s="89">
        <f>SUM(AI550:AI564)</f>
        <v>745295</v>
      </c>
      <c r="AJ549" s="89">
        <f>SUM(AJ550:AJ564)</f>
        <v>744226.08</v>
      </c>
      <c r="AK549" s="88">
        <f>SUM(AK551:AK564)</f>
        <v>0</v>
      </c>
      <c r="AL549" s="90">
        <f>SUM(AJ549/AI549)</f>
        <v>0.9985657759679053</v>
      </c>
      <c r="AM549" s="32"/>
    </row>
    <row r="550" spans="1:42" s="60" customFormat="1" ht="17.100000000000001" customHeight="1" x14ac:dyDescent="0.25">
      <c r="A550" s="54" t="s">
        <v>123</v>
      </c>
      <c r="B550" s="55" t="s">
        <v>306</v>
      </c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9"/>
      <c r="O550" s="61"/>
      <c r="P550" s="61"/>
      <c r="Q550" s="61"/>
      <c r="R550" s="61"/>
      <c r="S550" s="61"/>
      <c r="T550" s="50"/>
      <c r="U550" s="50"/>
      <c r="V550" s="50"/>
      <c r="W550" s="50"/>
      <c r="X550" s="59"/>
      <c r="Y550" s="61"/>
      <c r="Z550" s="61"/>
      <c r="AA550" s="61"/>
      <c r="AB550" s="50">
        <v>2705</v>
      </c>
      <c r="AC550" s="50">
        <v>2705</v>
      </c>
      <c r="AD550" s="50"/>
      <c r="AE550" s="50"/>
      <c r="AF550" s="50"/>
      <c r="AG550" s="50"/>
      <c r="AH550" s="50"/>
      <c r="AI550" s="81">
        <v>14805</v>
      </c>
      <c r="AJ550" s="81">
        <v>14804.03</v>
      </c>
      <c r="AK550" s="50"/>
      <c r="AL550" s="85">
        <f>SUM(AJ550/AI550)</f>
        <v>0.99993448159405607</v>
      </c>
      <c r="AM550" s="57"/>
      <c r="AO550" s="151"/>
    </row>
    <row r="551" spans="1:42" s="60" customFormat="1" ht="17.100000000000001" customHeight="1" x14ac:dyDescent="0.25">
      <c r="A551" s="54" t="s">
        <v>142</v>
      </c>
      <c r="B551" s="55" t="s">
        <v>26</v>
      </c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9"/>
      <c r="O551" s="61"/>
      <c r="P551" s="61"/>
      <c r="Q551" s="61"/>
      <c r="R551" s="61"/>
      <c r="S551" s="61"/>
      <c r="T551" s="50"/>
      <c r="U551" s="50"/>
      <c r="V551" s="50"/>
      <c r="W551" s="50"/>
      <c r="X551" s="59"/>
      <c r="Y551" s="61"/>
      <c r="Z551" s="61"/>
      <c r="AA551" s="61"/>
      <c r="AB551" s="50">
        <v>198636</v>
      </c>
      <c r="AC551" s="50">
        <v>198636</v>
      </c>
      <c r="AD551" s="50"/>
      <c r="AE551" s="50"/>
      <c r="AF551" s="50"/>
      <c r="AG551" s="50"/>
      <c r="AH551" s="50"/>
      <c r="AI551" s="81">
        <v>506539</v>
      </c>
      <c r="AJ551" s="81">
        <v>506527.06</v>
      </c>
      <c r="AK551" s="50"/>
      <c r="AL551" s="85">
        <f t="shared" ref="AL551:AL564" si="98">SUM(AJ551/AI551)</f>
        <v>0.99997642827107092</v>
      </c>
      <c r="AM551" s="57"/>
    </row>
    <row r="552" spans="1:42" s="60" customFormat="1" ht="17.100000000000001" customHeight="1" x14ac:dyDescent="0.25">
      <c r="A552" s="54" t="s">
        <v>129</v>
      </c>
      <c r="B552" s="55" t="s">
        <v>4</v>
      </c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9"/>
      <c r="O552" s="61"/>
      <c r="P552" s="61"/>
      <c r="Q552" s="61"/>
      <c r="R552" s="61"/>
      <c r="S552" s="61"/>
      <c r="T552" s="50"/>
      <c r="U552" s="50"/>
      <c r="V552" s="50"/>
      <c r="W552" s="50"/>
      <c r="X552" s="59"/>
      <c r="Y552" s="61"/>
      <c r="Z552" s="61"/>
      <c r="AA552" s="61"/>
      <c r="AB552" s="50">
        <v>17153</v>
      </c>
      <c r="AC552" s="50">
        <v>17153</v>
      </c>
      <c r="AD552" s="50"/>
      <c r="AE552" s="50"/>
      <c r="AF552" s="50"/>
      <c r="AG552" s="50"/>
      <c r="AH552" s="50">
        <v>190</v>
      </c>
      <c r="AI552" s="81">
        <v>35718</v>
      </c>
      <c r="AJ552" s="81">
        <v>34828.51</v>
      </c>
      <c r="AK552" s="50"/>
      <c r="AL552" s="85">
        <f t="shared" si="98"/>
        <v>0.9750968699255278</v>
      </c>
      <c r="AM552" s="57"/>
    </row>
    <row r="553" spans="1:42" s="60" customFormat="1" ht="17.100000000000001" customHeight="1" x14ac:dyDescent="0.25">
      <c r="A553" s="54" t="s">
        <v>130</v>
      </c>
      <c r="B553" s="55" t="s">
        <v>174</v>
      </c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9"/>
      <c r="O553" s="61"/>
      <c r="P553" s="61"/>
      <c r="Q553" s="61"/>
      <c r="R553" s="61"/>
      <c r="S553" s="61"/>
      <c r="T553" s="50"/>
      <c r="U553" s="50"/>
      <c r="V553" s="50"/>
      <c r="W553" s="50"/>
      <c r="X553" s="59"/>
      <c r="Y553" s="61"/>
      <c r="Z553" s="61"/>
      <c r="AA553" s="61"/>
      <c r="AB553" s="50">
        <v>36317</v>
      </c>
      <c r="AC553" s="50">
        <v>36317</v>
      </c>
      <c r="AD553" s="50"/>
      <c r="AE553" s="50"/>
      <c r="AF553" s="50"/>
      <c r="AG553" s="50"/>
      <c r="AH553" s="50"/>
      <c r="AI553" s="81">
        <v>87879</v>
      </c>
      <c r="AJ553" s="81">
        <v>87868.49</v>
      </c>
      <c r="AK553" s="50"/>
      <c r="AL553" s="85">
        <f t="shared" si="98"/>
        <v>0.99988040373695652</v>
      </c>
      <c r="AM553" s="57"/>
    </row>
    <row r="554" spans="1:42" s="60" customFormat="1" ht="17.100000000000001" customHeight="1" x14ac:dyDescent="0.25">
      <c r="A554" s="54" t="s">
        <v>143</v>
      </c>
      <c r="B554" s="55" t="s">
        <v>309</v>
      </c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9"/>
      <c r="O554" s="61"/>
      <c r="P554" s="61"/>
      <c r="Q554" s="61"/>
      <c r="R554" s="61"/>
      <c r="S554" s="61"/>
      <c r="T554" s="50"/>
      <c r="U554" s="50"/>
      <c r="V554" s="50"/>
      <c r="W554" s="50"/>
      <c r="X554" s="59"/>
      <c r="Y554" s="61"/>
      <c r="Z554" s="61"/>
      <c r="AA554" s="61"/>
      <c r="AB554" s="50">
        <v>5416</v>
      </c>
      <c r="AC554" s="50">
        <v>5416</v>
      </c>
      <c r="AD554" s="50"/>
      <c r="AE554" s="50"/>
      <c r="AF554" s="50"/>
      <c r="AG554" s="50"/>
      <c r="AH554" s="50"/>
      <c r="AI554" s="81">
        <v>11324</v>
      </c>
      <c r="AJ554" s="81">
        <v>11320.4</v>
      </c>
      <c r="AK554" s="50"/>
      <c r="AL554" s="85">
        <f t="shared" si="98"/>
        <v>0.99968209113387496</v>
      </c>
      <c r="AM554" s="57"/>
    </row>
    <row r="555" spans="1:42" s="60" customFormat="1" ht="17.100000000000001" customHeight="1" x14ac:dyDescent="0.25">
      <c r="A555" s="54" t="s">
        <v>119</v>
      </c>
      <c r="B555" s="55" t="s">
        <v>83</v>
      </c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9"/>
      <c r="O555" s="61"/>
      <c r="P555" s="61"/>
      <c r="Q555" s="61"/>
      <c r="R555" s="61"/>
      <c r="S555" s="61"/>
      <c r="T555" s="50"/>
      <c r="U555" s="50"/>
      <c r="V555" s="50"/>
      <c r="W555" s="50"/>
      <c r="X555" s="59"/>
      <c r="Y555" s="61"/>
      <c r="Z555" s="61"/>
      <c r="AA555" s="61"/>
      <c r="AB555" s="50">
        <v>38499</v>
      </c>
      <c r="AC555" s="50">
        <v>38499</v>
      </c>
      <c r="AD555" s="50"/>
      <c r="AE555" s="50"/>
      <c r="AF555" s="50"/>
      <c r="AG555" s="50"/>
      <c r="AH555" s="50"/>
      <c r="AI555" s="81">
        <v>13698</v>
      </c>
      <c r="AJ555" s="81">
        <v>13556.96</v>
      </c>
      <c r="AK555" s="50"/>
      <c r="AL555" s="85">
        <f t="shared" si="98"/>
        <v>0.98970360636589272</v>
      </c>
      <c r="AM555" s="57"/>
    </row>
    <row r="556" spans="1:42" s="60" customFormat="1" ht="17.100000000000001" customHeight="1" x14ac:dyDescent="0.25">
      <c r="A556" s="54" t="s">
        <v>192</v>
      </c>
      <c r="B556" s="55" t="s">
        <v>193</v>
      </c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9"/>
      <c r="O556" s="61"/>
      <c r="P556" s="61"/>
      <c r="Q556" s="61"/>
      <c r="R556" s="61"/>
      <c r="S556" s="61"/>
      <c r="T556" s="50"/>
      <c r="U556" s="50"/>
      <c r="V556" s="50"/>
      <c r="W556" s="50"/>
      <c r="X556" s="59"/>
      <c r="Y556" s="61"/>
      <c r="Z556" s="61"/>
      <c r="AA556" s="61"/>
      <c r="AB556" s="50">
        <v>15000</v>
      </c>
      <c r="AC556" s="50">
        <v>15000</v>
      </c>
      <c r="AD556" s="50"/>
      <c r="AE556" s="50"/>
      <c r="AF556" s="50"/>
      <c r="AG556" s="50"/>
      <c r="AH556" s="50"/>
      <c r="AI556" s="81">
        <v>19687</v>
      </c>
      <c r="AJ556" s="81">
        <v>19686.27</v>
      </c>
      <c r="AK556" s="50"/>
      <c r="AL556" s="85">
        <f t="shared" si="98"/>
        <v>0.99996291969319862</v>
      </c>
      <c r="AM556" s="57"/>
    </row>
    <row r="557" spans="1:42" s="60" customFormat="1" ht="17.100000000000001" customHeight="1" x14ac:dyDescent="0.25">
      <c r="A557" s="54" t="s">
        <v>133</v>
      </c>
      <c r="B557" s="55" t="s">
        <v>79</v>
      </c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9"/>
      <c r="O557" s="61"/>
      <c r="P557" s="61"/>
      <c r="Q557" s="61"/>
      <c r="R557" s="61"/>
      <c r="S557" s="61"/>
      <c r="T557" s="50"/>
      <c r="U557" s="50"/>
      <c r="V557" s="50"/>
      <c r="W557" s="50"/>
      <c r="X557" s="59"/>
      <c r="Y557" s="61"/>
      <c r="Z557" s="61"/>
      <c r="AA557" s="61"/>
      <c r="AB557" s="50"/>
      <c r="AC557" s="50"/>
      <c r="AD557" s="50"/>
      <c r="AE557" s="50"/>
      <c r="AF557" s="50"/>
      <c r="AG557" s="50"/>
      <c r="AH557" s="50"/>
      <c r="AI557" s="81">
        <v>2491</v>
      </c>
      <c r="AJ557" s="81">
        <v>2490.25</v>
      </c>
      <c r="AK557" s="50"/>
      <c r="AL557" s="85">
        <f t="shared" si="98"/>
        <v>0.99969891609795258</v>
      </c>
      <c r="AM557" s="57"/>
    </row>
    <row r="558" spans="1:42" s="60" customFormat="1" ht="17.100000000000001" customHeight="1" x14ac:dyDescent="0.25">
      <c r="A558" s="54" t="s">
        <v>157</v>
      </c>
      <c r="B558" s="55" t="s">
        <v>6</v>
      </c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9"/>
      <c r="O558" s="61"/>
      <c r="P558" s="61"/>
      <c r="Q558" s="61"/>
      <c r="R558" s="61"/>
      <c r="S558" s="61"/>
      <c r="T558" s="50"/>
      <c r="U558" s="50"/>
      <c r="V558" s="50"/>
      <c r="W558" s="50"/>
      <c r="X558" s="59"/>
      <c r="Y558" s="61"/>
      <c r="Z558" s="61"/>
      <c r="AA558" s="61"/>
      <c r="AB558" s="50">
        <v>4552</v>
      </c>
      <c r="AC558" s="50">
        <v>4552</v>
      </c>
      <c r="AD558" s="50"/>
      <c r="AE558" s="50"/>
      <c r="AF558" s="50"/>
      <c r="AG558" s="50"/>
      <c r="AH558" s="50"/>
      <c r="AI558" s="81">
        <v>14000</v>
      </c>
      <c r="AJ558" s="81">
        <v>14000</v>
      </c>
      <c r="AK558" s="50"/>
      <c r="AL558" s="85">
        <f t="shared" si="98"/>
        <v>1</v>
      </c>
      <c r="AM558" s="57"/>
    </row>
    <row r="559" spans="1:42" s="60" customFormat="1" ht="17.100000000000001" customHeight="1" x14ac:dyDescent="0.25">
      <c r="A559" s="54" t="s">
        <v>120</v>
      </c>
      <c r="B559" s="55" t="s">
        <v>29</v>
      </c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9"/>
      <c r="O559" s="61"/>
      <c r="P559" s="61"/>
      <c r="Q559" s="61"/>
      <c r="R559" s="61"/>
      <c r="S559" s="61"/>
      <c r="T559" s="50"/>
      <c r="U559" s="50"/>
      <c r="V559" s="50"/>
      <c r="W559" s="50"/>
      <c r="X559" s="59"/>
      <c r="Y559" s="61"/>
      <c r="Z559" s="61"/>
      <c r="AA559" s="61"/>
      <c r="AB559" s="50">
        <v>200</v>
      </c>
      <c r="AC559" s="50">
        <v>200</v>
      </c>
      <c r="AD559" s="50"/>
      <c r="AE559" s="50"/>
      <c r="AF559" s="50"/>
      <c r="AG559" s="50"/>
      <c r="AH559" s="50"/>
      <c r="AI559" s="81">
        <v>2999</v>
      </c>
      <c r="AJ559" s="81">
        <v>2997.82</v>
      </c>
      <c r="AK559" s="50"/>
      <c r="AL559" s="85">
        <f t="shared" si="98"/>
        <v>0.99960653551183731</v>
      </c>
      <c r="AM559" s="57"/>
    </row>
    <row r="560" spans="1:42" s="60" customFormat="1" ht="17.100000000000001" customHeight="1" x14ac:dyDescent="0.25">
      <c r="A560" s="54" t="s">
        <v>144</v>
      </c>
      <c r="B560" s="55" t="s">
        <v>162</v>
      </c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9"/>
      <c r="O560" s="61"/>
      <c r="P560" s="61"/>
      <c r="Q560" s="61"/>
      <c r="R560" s="61"/>
      <c r="S560" s="61"/>
      <c r="T560" s="50"/>
      <c r="U560" s="50"/>
      <c r="V560" s="50"/>
      <c r="W560" s="50"/>
      <c r="X560" s="59"/>
      <c r="Y560" s="61"/>
      <c r="Z560" s="61"/>
      <c r="AA560" s="61"/>
      <c r="AB560" s="50"/>
      <c r="AC560" s="50"/>
      <c r="AD560" s="50"/>
      <c r="AE560" s="50"/>
      <c r="AF560" s="50"/>
      <c r="AG560" s="50"/>
      <c r="AH560" s="50"/>
      <c r="AI560" s="81">
        <v>100</v>
      </c>
      <c r="AJ560" s="81">
        <v>100</v>
      </c>
      <c r="AK560" s="50"/>
      <c r="AL560" s="85">
        <f t="shared" si="98"/>
        <v>1</v>
      </c>
      <c r="AM560" s="57"/>
    </row>
    <row r="561" spans="1:41" s="60" customFormat="1" ht="17.100000000000001" customHeight="1" x14ac:dyDescent="0.25">
      <c r="A561" s="54" t="s">
        <v>114</v>
      </c>
      <c r="B561" s="55" t="s">
        <v>28</v>
      </c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9"/>
      <c r="O561" s="61"/>
      <c r="P561" s="61"/>
      <c r="Q561" s="61"/>
      <c r="R561" s="61"/>
      <c r="S561" s="61"/>
      <c r="T561" s="50"/>
      <c r="U561" s="50"/>
      <c r="V561" s="50"/>
      <c r="W561" s="50"/>
      <c r="X561" s="59"/>
      <c r="Y561" s="61"/>
      <c r="Z561" s="61"/>
      <c r="AA561" s="61"/>
      <c r="AB561" s="50">
        <v>600</v>
      </c>
      <c r="AC561" s="50">
        <v>600</v>
      </c>
      <c r="AD561" s="50"/>
      <c r="AE561" s="50"/>
      <c r="AF561" s="50"/>
      <c r="AG561" s="50"/>
      <c r="AH561" s="50"/>
      <c r="AI561" s="81">
        <v>9341</v>
      </c>
      <c r="AJ561" s="81">
        <v>9334</v>
      </c>
      <c r="AK561" s="50"/>
      <c r="AL561" s="85">
        <f t="shared" si="98"/>
        <v>0.99925061556578521</v>
      </c>
      <c r="AM561" s="57"/>
    </row>
    <row r="562" spans="1:41" s="60" customFormat="1" ht="19.5" customHeight="1" x14ac:dyDescent="0.25">
      <c r="A562" s="46" t="s">
        <v>178</v>
      </c>
      <c r="B562" s="55" t="s">
        <v>277</v>
      </c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9"/>
      <c r="O562" s="61"/>
      <c r="P562" s="61"/>
      <c r="Q562" s="61"/>
      <c r="R562" s="61"/>
      <c r="S562" s="61"/>
      <c r="T562" s="50"/>
      <c r="U562" s="50"/>
      <c r="V562" s="50"/>
      <c r="W562" s="50"/>
      <c r="X562" s="59"/>
      <c r="Y562" s="61"/>
      <c r="Z562" s="61"/>
      <c r="AA562" s="61"/>
      <c r="AB562" s="50">
        <v>4990</v>
      </c>
      <c r="AC562" s="50">
        <v>4990</v>
      </c>
      <c r="AD562" s="50"/>
      <c r="AE562" s="50"/>
      <c r="AF562" s="50"/>
      <c r="AG562" s="50"/>
      <c r="AH562" s="50"/>
      <c r="AI562" s="81">
        <v>3709</v>
      </c>
      <c r="AJ562" s="81">
        <v>3707.29</v>
      </c>
      <c r="AK562" s="50"/>
      <c r="AL562" s="85">
        <f t="shared" si="98"/>
        <v>0.99953895928821779</v>
      </c>
      <c r="AM562" s="57"/>
    </row>
    <row r="563" spans="1:41" s="60" customFormat="1" ht="17.100000000000001" customHeight="1" x14ac:dyDescent="0.25">
      <c r="A563" s="54" t="s">
        <v>118</v>
      </c>
      <c r="B563" s="55" t="s">
        <v>5</v>
      </c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9"/>
      <c r="O563" s="61"/>
      <c r="P563" s="61"/>
      <c r="Q563" s="61"/>
      <c r="R563" s="61"/>
      <c r="S563" s="61"/>
      <c r="T563" s="50"/>
      <c r="U563" s="50"/>
      <c r="V563" s="50"/>
      <c r="W563" s="50"/>
      <c r="X563" s="59"/>
      <c r="Y563" s="61"/>
      <c r="Z563" s="61"/>
      <c r="AA563" s="61"/>
      <c r="AB563" s="50">
        <v>2790</v>
      </c>
      <c r="AC563" s="50">
        <v>2790</v>
      </c>
      <c r="AD563" s="50"/>
      <c r="AE563" s="50"/>
      <c r="AF563" s="50"/>
      <c r="AG563" s="50"/>
      <c r="AH563" s="50"/>
      <c r="AI563" s="81">
        <v>500</v>
      </c>
      <c r="AJ563" s="81">
        <v>500</v>
      </c>
      <c r="AK563" s="50"/>
      <c r="AL563" s="85">
        <f t="shared" si="98"/>
        <v>1</v>
      </c>
      <c r="AM563" s="57"/>
    </row>
    <row r="564" spans="1:41" s="60" customFormat="1" ht="17.100000000000001" customHeight="1" x14ac:dyDescent="0.25">
      <c r="A564" s="54" t="s">
        <v>131</v>
      </c>
      <c r="B564" s="55" t="s">
        <v>182</v>
      </c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9"/>
      <c r="O564" s="61"/>
      <c r="P564" s="61"/>
      <c r="Q564" s="61"/>
      <c r="R564" s="61"/>
      <c r="S564" s="61"/>
      <c r="T564" s="50"/>
      <c r="U564" s="50"/>
      <c r="V564" s="50"/>
      <c r="W564" s="50"/>
      <c r="X564" s="59"/>
      <c r="Y564" s="61"/>
      <c r="Z564" s="61"/>
      <c r="AA564" s="61"/>
      <c r="AB564" s="50">
        <v>20651</v>
      </c>
      <c r="AC564" s="50">
        <v>20651</v>
      </c>
      <c r="AD564" s="50"/>
      <c r="AE564" s="50"/>
      <c r="AF564" s="50"/>
      <c r="AG564" s="50"/>
      <c r="AH564" s="50"/>
      <c r="AI564" s="81">
        <v>22505</v>
      </c>
      <c r="AJ564" s="81">
        <v>22505</v>
      </c>
      <c r="AK564" s="50"/>
      <c r="AL564" s="85">
        <f t="shared" si="98"/>
        <v>1</v>
      </c>
      <c r="AM564" s="57"/>
    </row>
    <row r="565" spans="1:41" s="40" customFormat="1" ht="29.25" customHeight="1" x14ac:dyDescent="0.3">
      <c r="A565" s="30" t="s">
        <v>56</v>
      </c>
      <c r="B565" s="87" t="s">
        <v>57</v>
      </c>
      <c r="C565" s="88">
        <f>SUM(C567:C582)</f>
        <v>2282684</v>
      </c>
      <c r="D565" s="88">
        <f>SUM(D567:D582)</f>
        <v>2282684</v>
      </c>
      <c r="E565" s="88">
        <f>SUM(E567:E582)</f>
        <v>0</v>
      </c>
      <c r="F565" s="88">
        <f>SUM(F567:F581)</f>
        <v>0</v>
      </c>
      <c r="G565" s="88">
        <f>SUM(G567:G581)</f>
        <v>0</v>
      </c>
      <c r="H565" s="88"/>
      <c r="I565" s="88"/>
      <c r="J565" s="88"/>
      <c r="K565" s="88"/>
      <c r="L565" s="88"/>
      <c r="M565" s="88">
        <f t="shared" ref="M565:AH565" si="99">SUM(M566:M582)</f>
        <v>0</v>
      </c>
      <c r="N565" s="88">
        <f t="shared" si="99"/>
        <v>0</v>
      </c>
      <c r="O565" s="88">
        <f t="shared" si="99"/>
        <v>0</v>
      </c>
      <c r="P565" s="88">
        <f t="shared" si="99"/>
        <v>0</v>
      </c>
      <c r="Q565" s="88">
        <f t="shared" si="99"/>
        <v>0</v>
      </c>
      <c r="R565" s="88">
        <f t="shared" si="99"/>
        <v>0</v>
      </c>
      <c r="S565" s="88">
        <f t="shared" si="99"/>
        <v>0</v>
      </c>
      <c r="T565" s="88">
        <f t="shared" si="99"/>
        <v>2025090</v>
      </c>
      <c r="U565" s="88">
        <f t="shared" si="99"/>
        <v>2025090</v>
      </c>
      <c r="V565" s="88">
        <f t="shared" si="99"/>
        <v>0</v>
      </c>
      <c r="W565" s="88">
        <f t="shared" si="99"/>
        <v>0</v>
      </c>
      <c r="X565" s="94">
        <f t="shared" si="99"/>
        <v>0</v>
      </c>
      <c r="Y565" s="95">
        <f t="shared" si="99"/>
        <v>0</v>
      </c>
      <c r="Z565" s="88">
        <f t="shared" si="99"/>
        <v>0</v>
      </c>
      <c r="AA565" s="88">
        <f t="shared" si="99"/>
        <v>0</v>
      </c>
      <c r="AB565" s="88">
        <f t="shared" si="99"/>
        <v>2164773</v>
      </c>
      <c r="AC565" s="88">
        <f t="shared" si="99"/>
        <v>2164773</v>
      </c>
      <c r="AD565" s="88">
        <f t="shared" si="99"/>
        <v>0</v>
      </c>
      <c r="AE565" s="88">
        <f t="shared" si="99"/>
        <v>0</v>
      </c>
      <c r="AF565" s="88">
        <f t="shared" si="99"/>
        <v>0</v>
      </c>
      <c r="AG565" s="88">
        <f t="shared" si="99"/>
        <v>0</v>
      </c>
      <c r="AH565" s="88">
        <f t="shared" si="99"/>
        <v>7010</v>
      </c>
      <c r="AI565" s="89">
        <f>SUM(AI566:AI583)</f>
        <v>2096075</v>
      </c>
      <c r="AJ565" s="89">
        <f>SUM(AJ566:AJ583)</f>
        <v>2095786.16</v>
      </c>
      <c r="AK565" s="88">
        <f>SUM(AK566:AK582)</f>
        <v>0</v>
      </c>
      <c r="AL565" s="90">
        <f>SUM(AJ565/AI565)</f>
        <v>0.99986219958732392</v>
      </c>
      <c r="AM565" s="31"/>
    </row>
    <row r="566" spans="1:41" s="60" customFormat="1" ht="15.6" x14ac:dyDescent="0.25">
      <c r="A566" s="54" t="s">
        <v>123</v>
      </c>
      <c r="B566" s="55" t="s">
        <v>306</v>
      </c>
      <c r="C566" s="50">
        <v>25000</v>
      </c>
      <c r="D566" s="50">
        <v>25000</v>
      </c>
      <c r="E566" s="50"/>
      <c r="F566" s="50"/>
      <c r="G566" s="50"/>
      <c r="H566" s="50"/>
      <c r="I566" s="50"/>
      <c r="J566" s="50"/>
      <c r="K566" s="50"/>
      <c r="L566" s="50"/>
      <c r="M566" s="59"/>
      <c r="O566" s="61"/>
      <c r="P566" s="61"/>
      <c r="Q566" s="61"/>
      <c r="R566" s="61"/>
      <c r="S566" s="61"/>
      <c r="T566" s="50">
        <v>12000</v>
      </c>
      <c r="U566" s="50">
        <v>12000</v>
      </c>
      <c r="V566" s="50"/>
      <c r="W566" s="50"/>
      <c r="X566" s="59"/>
      <c r="Y566" s="61"/>
      <c r="Z566" s="61"/>
      <c r="AA566" s="61"/>
      <c r="AB566" s="50">
        <v>1200</v>
      </c>
      <c r="AC566" s="50">
        <v>1200</v>
      </c>
      <c r="AD566" s="50"/>
      <c r="AE566" s="50"/>
      <c r="AF566" s="61"/>
      <c r="AG566" s="61"/>
      <c r="AH566" s="61"/>
      <c r="AI566" s="81">
        <v>1138</v>
      </c>
      <c r="AJ566" s="81">
        <v>1137</v>
      </c>
      <c r="AK566" s="50"/>
      <c r="AL566" s="85">
        <f>SUM(AJ566/AI566)</f>
        <v>0.99912126537785584</v>
      </c>
      <c r="AM566" s="57"/>
      <c r="AO566" s="151"/>
    </row>
    <row r="567" spans="1:41" s="60" customFormat="1" ht="15.6" x14ac:dyDescent="0.25">
      <c r="A567" s="54">
        <v>4010</v>
      </c>
      <c r="B567" s="55" t="s">
        <v>26</v>
      </c>
      <c r="C567" s="50">
        <v>1514464</v>
      </c>
      <c r="D567" s="50">
        <v>1514464</v>
      </c>
      <c r="E567" s="50"/>
      <c r="F567" s="50"/>
      <c r="G567" s="50"/>
      <c r="H567" s="50"/>
      <c r="I567" s="50"/>
      <c r="J567" s="50"/>
      <c r="K567" s="50"/>
      <c r="L567" s="50"/>
      <c r="M567" s="59"/>
      <c r="O567" s="61"/>
      <c r="P567" s="61"/>
      <c r="Q567" s="61"/>
      <c r="R567" s="61"/>
      <c r="S567" s="61"/>
      <c r="T567" s="50">
        <v>1194613</v>
      </c>
      <c r="U567" s="50">
        <v>1194613</v>
      </c>
      <c r="V567" s="50"/>
      <c r="W567" s="50"/>
      <c r="X567" s="59"/>
      <c r="Y567" s="61"/>
      <c r="Z567" s="61"/>
      <c r="AA567" s="61"/>
      <c r="AB567" s="50">
        <v>1331090</v>
      </c>
      <c r="AC567" s="50">
        <v>1331090</v>
      </c>
      <c r="AD567" s="50"/>
      <c r="AE567" s="50"/>
      <c r="AF567" s="61"/>
      <c r="AG567" s="61"/>
      <c r="AH567" s="61"/>
      <c r="AI567" s="81">
        <v>1186442</v>
      </c>
      <c r="AJ567" s="81">
        <v>1186442</v>
      </c>
      <c r="AK567" s="50"/>
      <c r="AL567" s="85">
        <f t="shared" ref="AL567:AL583" si="100">SUM(AJ567/AI567)</f>
        <v>1</v>
      </c>
      <c r="AM567" s="57"/>
    </row>
    <row r="568" spans="1:41" s="60" customFormat="1" ht="15.6" x14ac:dyDescent="0.25">
      <c r="A568" s="54">
        <v>4040</v>
      </c>
      <c r="B568" s="55" t="s">
        <v>4</v>
      </c>
      <c r="C568" s="50">
        <v>97300</v>
      </c>
      <c r="D568" s="50">
        <v>97300</v>
      </c>
      <c r="E568" s="50"/>
      <c r="F568" s="50"/>
      <c r="G568" s="50"/>
      <c r="H568" s="50"/>
      <c r="I568" s="50"/>
      <c r="J568" s="50"/>
      <c r="K568" s="50"/>
      <c r="L568" s="50"/>
      <c r="M568" s="59"/>
      <c r="O568" s="61"/>
      <c r="P568" s="61"/>
      <c r="Q568" s="61"/>
      <c r="R568" s="61"/>
      <c r="S568" s="61"/>
      <c r="T568" s="50">
        <v>104187</v>
      </c>
      <c r="U568" s="50">
        <v>104187</v>
      </c>
      <c r="V568" s="50"/>
      <c r="W568" s="50"/>
      <c r="X568" s="59"/>
      <c r="Y568" s="61"/>
      <c r="Z568" s="61"/>
      <c r="AA568" s="61"/>
      <c r="AB568" s="50">
        <v>106719</v>
      </c>
      <c r="AC568" s="50">
        <v>106719</v>
      </c>
      <c r="AD568" s="50"/>
      <c r="AE568" s="50"/>
      <c r="AF568" s="61"/>
      <c r="AG568" s="61"/>
      <c r="AH568" s="61">
        <v>7010</v>
      </c>
      <c r="AI568" s="81">
        <v>84250</v>
      </c>
      <c r="AJ568" s="81">
        <v>84249.18</v>
      </c>
      <c r="AK568" s="50"/>
      <c r="AL568" s="85">
        <f t="shared" si="100"/>
        <v>0.99999026706231442</v>
      </c>
      <c r="AM568" s="57"/>
    </row>
    <row r="569" spans="1:41" s="60" customFormat="1" ht="15.6" x14ac:dyDescent="0.25">
      <c r="A569" s="54">
        <v>4110</v>
      </c>
      <c r="B569" s="55" t="s">
        <v>174</v>
      </c>
      <c r="C569" s="50">
        <v>288200</v>
      </c>
      <c r="D569" s="50">
        <v>288200</v>
      </c>
      <c r="E569" s="50"/>
      <c r="F569" s="50"/>
      <c r="G569" s="50"/>
      <c r="H569" s="50"/>
      <c r="I569" s="50"/>
      <c r="J569" s="50"/>
      <c r="K569" s="50"/>
      <c r="L569" s="50"/>
      <c r="M569" s="59"/>
      <c r="O569" s="61"/>
      <c r="P569" s="61"/>
      <c r="Q569" s="61"/>
      <c r="R569" s="61"/>
      <c r="S569" s="61"/>
      <c r="T569" s="50">
        <v>225000</v>
      </c>
      <c r="U569" s="50">
        <v>225000</v>
      </c>
      <c r="V569" s="50"/>
      <c r="W569" s="50"/>
      <c r="X569" s="59"/>
      <c r="Y569" s="61"/>
      <c r="Z569" s="61"/>
      <c r="AA569" s="61"/>
      <c r="AB569" s="50">
        <v>253033</v>
      </c>
      <c r="AC569" s="50">
        <v>253033</v>
      </c>
      <c r="AD569" s="50"/>
      <c r="AE569" s="50"/>
      <c r="AF569" s="61"/>
      <c r="AG569" s="61"/>
      <c r="AH569" s="61"/>
      <c r="AI569" s="81">
        <v>207232</v>
      </c>
      <c r="AJ569" s="81">
        <v>207232</v>
      </c>
      <c r="AK569" s="50"/>
      <c r="AL569" s="85">
        <f t="shared" si="100"/>
        <v>1</v>
      </c>
      <c r="AM569" s="57"/>
    </row>
    <row r="570" spans="1:41" s="60" customFormat="1" ht="15.6" x14ac:dyDescent="0.25">
      <c r="A570" s="54">
        <v>4120</v>
      </c>
      <c r="B570" s="62" t="s">
        <v>8</v>
      </c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9"/>
      <c r="O570" s="61"/>
      <c r="P570" s="61"/>
      <c r="Q570" s="61"/>
      <c r="R570" s="61"/>
      <c r="S570" s="61"/>
      <c r="T570" s="50">
        <v>33450</v>
      </c>
      <c r="U570" s="50">
        <v>33450</v>
      </c>
      <c r="V570" s="50"/>
      <c r="W570" s="50"/>
      <c r="X570" s="59"/>
      <c r="Y570" s="61"/>
      <c r="Z570" s="61"/>
      <c r="AA570" s="61"/>
      <c r="AB570" s="50">
        <v>34965</v>
      </c>
      <c r="AC570" s="50">
        <v>34965</v>
      </c>
      <c r="AD570" s="50"/>
      <c r="AE570" s="50"/>
      <c r="AF570" s="61"/>
      <c r="AG570" s="61"/>
      <c r="AH570" s="61"/>
      <c r="AI570" s="81">
        <v>21871</v>
      </c>
      <c r="AJ570" s="81">
        <v>21871</v>
      </c>
      <c r="AK570" s="50"/>
      <c r="AL570" s="85">
        <f t="shared" si="100"/>
        <v>1</v>
      </c>
      <c r="AM570" s="57"/>
    </row>
    <row r="571" spans="1:41" s="60" customFormat="1" ht="15.6" x14ac:dyDescent="0.25">
      <c r="A571" s="54" t="s">
        <v>160</v>
      </c>
      <c r="B571" s="62" t="s">
        <v>161</v>
      </c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9"/>
      <c r="O571" s="61"/>
      <c r="P571" s="61"/>
      <c r="Q571" s="61"/>
      <c r="R571" s="61"/>
      <c r="S571" s="61"/>
      <c r="T571" s="50">
        <v>7200</v>
      </c>
      <c r="U571" s="50">
        <v>7200</v>
      </c>
      <c r="V571" s="50"/>
      <c r="W571" s="50"/>
      <c r="X571" s="59"/>
      <c r="Y571" s="61"/>
      <c r="Z571" s="61"/>
      <c r="AA571" s="61"/>
      <c r="AB571" s="50">
        <v>1000</v>
      </c>
      <c r="AC571" s="50">
        <v>1000</v>
      </c>
      <c r="AD571" s="50"/>
      <c r="AE571" s="50"/>
      <c r="AF571" s="61"/>
      <c r="AG571" s="61"/>
      <c r="AH571" s="61"/>
      <c r="AI571" s="81">
        <v>2500</v>
      </c>
      <c r="AJ571" s="81">
        <v>2500</v>
      </c>
      <c r="AK571" s="50"/>
      <c r="AL571" s="85">
        <f t="shared" si="100"/>
        <v>1</v>
      </c>
      <c r="AM571" s="57"/>
    </row>
    <row r="572" spans="1:41" s="60" customFormat="1" ht="15.6" x14ac:dyDescent="0.25">
      <c r="A572" s="54">
        <v>4210</v>
      </c>
      <c r="B572" s="55" t="s">
        <v>83</v>
      </c>
      <c r="C572" s="50">
        <v>137000</v>
      </c>
      <c r="D572" s="50">
        <v>137000</v>
      </c>
      <c r="E572" s="50"/>
      <c r="F572" s="50"/>
      <c r="G572" s="50"/>
      <c r="H572" s="50"/>
      <c r="I572" s="50"/>
      <c r="J572" s="50"/>
      <c r="K572" s="50"/>
      <c r="L572" s="50"/>
      <c r="M572" s="59"/>
      <c r="O572" s="61"/>
      <c r="P572" s="61"/>
      <c r="Q572" s="61"/>
      <c r="R572" s="61"/>
      <c r="S572" s="61"/>
      <c r="T572" s="50">
        <v>66000</v>
      </c>
      <c r="U572" s="50">
        <v>66000</v>
      </c>
      <c r="V572" s="50"/>
      <c r="W572" s="50"/>
      <c r="X572" s="59"/>
      <c r="Y572" s="61"/>
      <c r="Z572" s="61"/>
      <c r="AA572" s="61"/>
      <c r="AB572" s="50">
        <v>70500</v>
      </c>
      <c r="AC572" s="50">
        <v>70500</v>
      </c>
      <c r="AD572" s="50"/>
      <c r="AE572" s="50"/>
      <c r="AF572" s="61"/>
      <c r="AG572" s="61"/>
      <c r="AH572" s="61"/>
      <c r="AI572" s="81">
        <v>14979</v>
      </c>
      <c r="AJ572" s="81">
        <v>14978.96</v>
      </c>
      <c r="AK572" s="50"/>
      <c r="AL572" s="85">
        <f t="shared" si="100"/>
        <v>0.99999732959476595</v>
      </c>
      <c r="AM572" s="57"/>
    </row>
    <row r="573" spans="1:41" s="60" customFormat="1" ht="15.6" x14ac:dyDescent="0.25">
      <c r="A573" s="54">
        <v>4220</v>
      </c>
      <c r="B573" s="55" t="s">
        <v>87</v>
      </c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9"/>
      <c r="O573" s="61"/>
      <c r="P573" s="61"/>
      <c r="Q573" s="61"/>
      <c r="R573" s="61"/>
      <c r="S573" s="61"/>
      <c r="T573" s="50">
        <v>105000</v>
      </c>
      <c r="U573" s="50">
        <v>105000</v>
      </c>
      <c r="V573" s="50"/>
      <c r="W573" s="50"/>
      <c r="X573" s="59"/>
      <c r="Y573" s="61"/>
      <c r="Z573" s="61"/>
      <c r="AA573" s="61"/>
      <c r="AB573" s="50">
        <v>140000</v>
      </c>
      <c r="AC573" s="50">
        <v>140000</v>
      </c>
      <c r="AD573" s="50"/>
      <c r="AE573" s="50"/>
      <c r="AF573" s="61"/>
      <c r="AG573" s="61"/>
      <c r="AH573" s="61"/>
      <c r="AI573" s="81">
        <v>17599</v>
      </c>
      <c r="AJ573" s="81">
        <v>17598.09</v>
      </c>
      <c r="AK573" s="50"/>
      <c r="AL573" s="85">
        <f t="shared" si="100"/>
        <v>0.99994829251662032</v>
      </c>
      <c r="AM573" s="57"/>
    </row>
    <row r="574" spans="1:41" s="60" customFormat="1" ht="15.6" x14ac:dyDescent="0.25">
      <c r="A574" s="54" t="s">
        <v>133</v>
      </c>
      <c r="B574" s="55" t="s">
        <v>79</v>
      </c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9"/>
      <c r="O574" s="61"/>
      <c r="P574" s="61"/>
      <c r="Q574" s="61"/>
      <c r="R574" s="61"/>
      <c r="S574" s="61"/>
      <c r="T574" s="50"/>
      <c r="U574" s="50"/>
      <c r="V574" s="50"/>
      <c r="W574" s="50"/>
      <c r="X574" s="59"/>
      <c r="Y574" s="61"/>
      <c r="Z574" s="61"/>
      <c r="AA574" s="61"/>
      <c r="AB574" s="50"/>
      <c r="AC574" s="50"/>
      <c r="AD574" s="50"/>
      <c r="AE574" s="50"/>
      <c r="AF574" s="61"/>
      <c r="AG574" s="61"/>
      <c r="AH574" s="61"/>
      <c r="AI574" s="81">
        <v>500</v>
      </c>
      <c r="AJ574" s="81">
        <v>500</v>
      </c>
      <c r="AK574" s="50"/>
      <c r="AL574" s="85">
        <f t="shared" si="100"/>
        <v>1</v>
      </c>
      <c r="AM574" s="57"/>
    </row>
    <row r="575" spans="1:41" s="60" customFormat="1" ht="19.5" customHeight="1" x14ac:dyDescent="0.25">
      <c r="A575" s="54">
        <v>4260</v>
      </c>
      <c r="B575" s="62" t="s">
        <v>6</v>
      </c>
      <c r="C575" s="50">
        <v>145200</v>
      </c>
      <c r="D575" s="50">
        <v>145200</v>
      </c>
      <c r="E575" s="50"/>
      <c r="F575" s="50"/>
      <c r="G575" s="50"/>
      <c r="H575" s="50"/>
      <c r="I575" s="50"/>
      <c r="J575" s="50"/>
      <c r="K575" s="50"/>
      <c r="L575" s="50"/>
      <c r="M575" s="59"/>
      <c r="O575" s="61"/>
      <c r="P575" s="61"/>
      <c r="Q575" s="61"/>
      <c r="R575" s="61"/>
      <c r="S575" s="61"/>
      <c r="T575" s="50">
        <v>120000</v>
      </c>
      <c r="U575" s="50">
        <v>120000</v>
      </c>
      <c r="V575" s="50"/>
      <c r="W575" s="50"/>
      <c r="X575" s="59"/>
      <c r="Y575" s="61"/>
      <c r="Z575" s="61"/>
      <c r="AA575" s="61"/>
      <c r="AB575" s="50">
        <v>103272</v>
      </c>
      <c r="AC575" s="50">
        <v>103272</v>
      </c>
      <c r="AD575" s="50"/>
      <c r="AE575" s="50"/>
      <c r="AF575" s="61"/>
      <c r="AG575" s="61"/>
      <c r="AH575" s="61"/>
      <c r="AI575" s="81">
        <v>131400</v>
      </c>
      <c r="AJ575" s="81">
        <v>131399.82999999999</v>
      </c>
      <c r="AK575" s="50"/>
      <c r="AL575" s="85">
        <f t="shared" si="100"/>
        <v>0.99999870624048692</v>
      </c>
      <c r="AM575" s="57"/>
    </row>
    <row r="576" spans="1:41" s="60" customFormat="1" ht="15.6" x14ac:dyDescent="0.25">
      <c r="A576" s="54" t="s">
        <v>120</v>
      </c>
      <c r="B576" s="55" t="s">
        <v>29</v>
      </c>
      <c r="C576" s="50">
        <v>1000</v>
      </c>
      <c r="D576" s="50">
        <v>1000</v>
      </c>
      <c r="E576" s="50"/>
      <c r="F576" s="50"/>
      <c r="G576" s="50"/>
      <c r="H576" s="50"/>
      <c r="I576" s="50"/>
      <c r="J576" s="50"/>
      <c r="K576" s="50"/>
      <c r="L576" s="50"/>
      <c r="M576" s="59"/>
      <c r="O576" s="61"/>
      <c r="P576" s="61"/>
      <c r="Q576" s="61"/>
      <c r="R576" s="61"/>
      <c r="S576" s="61"/>
      <c r="T576" s="50">
        <v>5000</v>
      </c>
      <c r="U576" s="50">
        <v>5000</v>
      </c>
      <c r="V576" s="50"/>
      <c r="W576" s="50"/>
      <c r="X576" s="59"/>
      <c r="Y576" s="61"/>
      <c r="Z576" s="61"/>
      <c r="AA576" s="61"/>
      <c r="AB576" s="50">
        <v>3500</v>
      </c>
      <c r="AC576" s="50">
        <v>3500</v>
      </c>
      <c r="AD576" s="50"/>
      <c r="AE576" s="50"/>
      <c r="AF576" s="61"/>
      <c r="AG576" s="61"/>
      <c r="AH576" s="61"/>
      <c r="AI576" s="81">
        <v>9800</v>
      </c>
      <c r="AJ576" s="81">
        <v>9799.19</v>
      </c>
      <c r="AK576" s="50"/>
      <c r="AL576" s="85">
        <f t="shared" si="100"/>
        <v>0.99991734693877554</v>
      </c>
      <c r="AM576" s="57"/>
    </row>
    <row r="577" spans="1:39" s="60" customFormat="1" ht="15.6" x14ac:dyDescent="0.25">
      <c r="A577" s="54" t="s">
        <v>144</v>
      </c>
      <c r="B577" s="55" t="s">
        <v>145</v>
      </c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9"/>
      <c r="O577" s="61"/>
      <c r="P577" s="61"/>
      <c r="Q577" s="61"/>
      <c r="R577" s="61"/>
      <c r="S577" s="61"/>
      <c r="T577" s="50">
        <v>1500</v>
      </c>
      <c r="U577" s="50">
        <v>1500</v>
      </c>
      <c r="V577" s="50"/>
      <c r="W577" s="50"/>
      <c r="X577" s="59"/>
      <c r="Y577" s="61"/>
      <c r="Z577" s="61"/>
      <c r="AA577" s="61"/>
      <c r="AB577" s="50">
        <v>700</v>
      </c>
      <c r="AC577" s="50">
        <v>700</v>
      </c>
      <c r="AD577" s="50"/>
      <c r="AE577" s="50"/>
      <c r="AF577" s="61"/>
      <c r="AG577" s="61"/>
      <c r="AH577" s="61"/>
      <c r="AI577" s="81">
        <v>305</v>
      </c>
      <c r="AJ577" s="81">
        <v>305</v>
      </c>
      <c r="AK577" s="50"/>
      <c r="AL577" s="85">
        <f t="shared" si="100"/>
        <v>1</v>
      </c>
      <c r="AM577" s="57"/>
    </row>
    <row r="578" spans="1:39" s="60" customFormat="1" ht="15.6" x14ac:dyDescent="0.25">
      <c r="A578" s="54">
        <v>4300</v>
      </c>
      <c r="B578" s="55" t="s">
        <v>80</v>
      </c>
      <c r="C578" s="50">
        <v>11000</v>
      </c>
      <c r="D578" s="50">
        <v>11000</v>
      </c>
      <c r="E578" s="50"/>
      <c r="F578" s="50"/>
      <c r="G578" s="50"/>
      <c r="H578" s="50"/>
      <c r="I578" s="50"/>
      <c r="J578" s="50"/>
      <c r="K578" s="50"/>
      <c r="L578" s="50"/>
      <c r="M578" s="59"/>
      <c r="O578" s="61"/>
      <c r="P578" s="61"/>
      <c r="Q578" s="61"/>
      <c r="R578" s="61"/>
      <c r="S578" s="61"/>
      <c r="T578" s="50">
        <v>63300</v>
      </c>
      <c r="U578" s="50">
        <v>63300</v>
      </c>
      <c r="V578" s="50"/>
      <c r="W578" s="50"/>
      <c r="X578" s="59"/>
      <c r="Y578" s="61"/>
      <c r="Z578" s="61"/>
      <c r="AA578" s="61"/>
      <c r="AB578" s="50">
        <v>15100</v>
      </c>
      <c r="AC578" s="50">
        <v>15100</v>
      </c>
      <c r="AD578" s="50"/>
      <c r="AE578" s="50"/>
      <c r="AF578" s="61"/>
      <c r="AG578" s="61"/>
      <c r="AH578" s="61"/>
      <c r="AI578" s="81">
        <v>12800</v>
      </c>
      <c r="AJ578" s="81">
        <v>12799.25</v>
      </c>
      <c r="AK578" s="50"/>
      <c r="AL578" s="85">
        <f t="shared" si="100"/>
        <v>0.99994140625000005</v>
      </c>
      <c r="AM578" s="57"/>
    </row>
    <row r="579" spans="1:39" s="60" customFormat="1" ht="15.6" x14ac:dyDescent="0.25">
      <c r="A579" s="54" t="s">
        <v>178</v>
      </c>
      <c r="B579" s="55" t="s">
        <v>277</v>
      </c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9"/>
      <c r="O579" s="61"/>
      <c r="P579" s="61"/>
      <c r="Q579" s="61"/>
      <c r="R579" s="61"/>
      <c r="S579" s="61"/>
      <c r="T579" s="50">
        <v>800</v>
      </c>
      <c r="U579" s="50">
        <v>800</v>
      </c>
      <c r="V579" s="50"/>
      <c r="W579" s="50"/>
      <c r="X579" s="59"/>
      <c r="Y579" s="61"/>
      <c r="Z579" s="61"/>
      <c r="AA579" s="61"/>
      <c r="AB579" s="50">
        <v>400</v>
      </c>
      <c r="AC579" s="50">
        <v>400</v>
      </c>
      <c r="AD579" s="50"/>
      <c r="AE579" s="50"/>
      <c r="AF579" s="61"/>
      <c r="AG579" s="61"/>
      <c r="AH579" s="61"/>
      <c r="AI579" s="81">
        <v>662</v>
      </c>
      <c r="AJ579" s="81">
        <v>661.65</v>
      </c>
      <c r="AK579" s="50"/>
      <c r="AL579" s="85">
        <f t="shared" si="100"/>
        <v>0.99947129909365551</v>
      </c>
      <c r="AM579" s="57"/>
    </row>
    <row r="580" spans="1:39" s="52" customFormat="1" ht="15.6" x14ac:dyDescent="0.25">
      <c r="A580" s="46" t="s">
        <v>117</v>
      </c>
      <c r="B580" s="58" t="s">
        <v>7</v>
      </c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51"/>
      <c r="O580" s="53"/>
      <c r="P580" s="53"/>
      <c r="Q580" s="53"/>
      <c r="R580" s="53"/>
      <c r="S580" s="53"/>
      <c r="T580" s="48"/>
      <c r="U580" s="48"/>
      <c r="V580" s="48"/>
      <c r="W580" s="48"/>
      <c r="X580" s="51"/>
      <c r="Y580" s="53"/>
      <c r="Z580" s="53"/>
      <c r="AA580" s="53"/>
      <c r="AB580" s="50"/>
      <c r="AC580" s="50"/>
      <c r="AD580" s="48"/>
      <c r="AE580" s="48"/>
      <c r="AF580" s="53"/>
      <c r="AG580" s="53"/>
      <c r="AH580" s="53"/>
      <c r="AI580" s="81">
        <v>250</v>
      </c>
      <c r="AJ580" s="81">
        <v>250</v>
      </c>
      <c r="AK580" s="48"/>
      <c r="AL580" s="85">
        <f t="shared" si="100"/>
        <v>1</v>
      </c>
      <c r="AM580" s="49"/>
    </row>
    <row r="581" spans="1:39" s="52" customFormat="1" ht="15.6" x14ac:dyDescent="0.25">
      <c r="A581" s="46">
        <v>4440</v>
      </c>
      <c r="B581" s="47" t="s">
        <v>9</v>
      </c>
      <c r="C581" s="48">
        <v>88520</v>
      </c>
      <c r="D581" s="48">
        <v>88520</v>
      </c>
      <c r="E581" s="48"/>
      <c r="F581" s="48"/>
      <c r="G581" s="48"/>
      <c r="H581" s="48"/>
      <c r="I581" s="48"/>
      <c r="J581" s="48"/>
      <c r="K581" s="48"/>
      <c r="L581" s="48"/>
      <c r="M581" s="51"/>
      <c r="O581" s="53"/>
      <c r="P581" s="53"/>
      <c r="Q581" s="53"/>
      <c r="R581" s="53"/>
      <c r="S581" s="53"/>
      <c r="T581" s="48">
        <v>87040</v>
      </c>
      <c r="U581" s="48">
        <v>87040</v>
      </c>
      <c r="V581" s="48"/>
      <c r="W581" s="48"/>
      <c r="X581" s="51"/>
      <c r="Y581" s="53"/>
      <c r="Z581" s="53"/>
      <c r="AA581" s="53"/>
      <c r="AB581" s="50">
        <v>102794</v>
      </c>
      <c r="AC581" s="50">
        <v>102794</v>
      </c>
      <c r="AD581" s="48"/>
      <c r="AE581" s="48"/>
      <c r="AF581" s="53"/>
      <c r="AG581" s="53"/>
      <c r="AH581" s="53"/>
      <c r="AI581" s="81">
        <v>70827</v>
      </c>
      <c r="AJ581" s="81">
        <v>70827</v>
      </c>
      <c r="AK581" s="48"/>
      <c r="AL581" s="85">
        <f t="shared" si="100"/>
        <v>1</v>
      </c>
      <c r="AM581" s="49"/>
    </row>
    <row r="582" spans="1:39" s="52" customFormat="1" ht="15.75" customHeight="1" x14ac:dyDescent="0.25">
      <c r="A582" s="46" t="s">
        <v>179</v>
      </c>
      <c r="B582" s="47" t="s">
        <v>194</v>
      </c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51"/>
      <c r="O582" s="53"/>
      <c r="P582" s="53"/>
      <c r="Q582" s="53"/>
      <c r="R582" s="53"/>
      <c r="S582" s="53"/>
      <c r="T582" s="48"/>
      <c r="U582" s="48"/>
      <c r="V582" s="48"/>
      <c r="W582" s="48"/>
      <c r="X582" s="51"/>
      <c r="Y582" s="53"/>
      <c r="Z582" s="53"/>
      <c r="AA582" s="53"/>
      <c r="AB582" s="50">
        <v>500</v>
      </c>
      <c r="AC582" s="50">
        <v>500</v>
      </c>
      <c r="AD582" s="48"/>
      <c r="AE582" s="48"/>
      <c r="AF582" s="53"/>
      <c r="AG582" s="53"/>
      <c r="AH582" s="53"/>
      <c r="AI582" s="81">
        <v>529</v>
      </c>
      <c r="AJ582" s="81">
        <v>529</v>
      </c>
      <c r="AK582" s="48"/>
      <c r="AL582" s="85">
        <f t="shared" si="100"/>
        <v>1</v>
      </c>
      <c r="AM582" s="49"/>
    </row>
    <row r="583" spans="1:39" s="52" customFormat="1" ht="15.75" customHeight="1" x14ac:dyDescent="0.25">
      <c r="A583" s="46" t="s">
        <v>125</v>
      </c>
      <c r="B583" s="47" t="s">
        <v>48</v>
      </c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51"/>
      <c r="O583" s="53"/>
      <c r="P583" s="53"/>
      <c r="Q583" s="53"/>
      <c r="R583" s="53"/>
      <c r="S583" s="53"/>
      <c r="T583" s="48"/>
      <c r="U583" s="48"/>
      <c r="V583" s="48"/>
      <c r="W583" s="48"/>
      <c r="X583" s="51"/>
      <c r="Y583" s="53"/>
      <c r="Z583" s="53"/>
      <c r="AA583" s="53"/>
      <c r="AB583" s="50"/>
      <c r="AC583" s="50"/>
      <c r="AD583" s="48"/>
      <c r="AE583" s="48"/>
      <c r="AF583" s="53"/>
      <c r="AG583" s="53"/>
      <c r="AH583" s="53"/>
      <c r="AI583" s="81">
        <v>332991</v>
      </c>
      <c r="AJ583" s="81">
        <v>332707.01</v>
      </c>
      <c r="AK583" s="48"/>
      <c r="AL583" s="85">
        <f t="shared" si="100"/>
        <v>0.99914715412728872</v>
      </c>
      <c r="AM583" s="49"/>
    </row>
    <row r="584" spans="1:39" s="52" customFormat="1" ht="28.5" customHeight="1" x14ac:dyDescent="0.3">
      <c r="A584" s="34" t="s">
        <v>267</v>
      </c>
      <c r="B584" s="104" t="s">
        <v>268</v>
      </c>
      <c r="C584" s="100">
        <f>SUM(C592:C606)</f>
        <v>1103900</v>
      </c>
      <c r="D584" s="100">
        <f>SUM(D592:D606)</f>
        <v>1103900</v>
      </c>
      <c r="E584" s="100">
        <f>SUM(E592:E606)</f>
        <v>0</v>
      </c>
      <c r="F584" s="100">
        <f>SUM(F592:F606)</f>
        <v>0</v>
      </c>
      <c r="G584" s="100">
        <f>SUM(G592:G606)</f>
        <v>0</v>
      </c>
      <c r="H584" s="100"/>
      <c r="I584" s="100"/>
      <c r="J584" s="100"/>
      <c r="K584" s="100"/>
      <c r="L584" s="100"/>
      <c r="M584" s="100">
        <f t="shared" ref="M584:AA584" si="101">SUM(M592:M606)</f>
        <v>0</v>
      </c>
      <c r="N584" s="100">
        <f t="shared" si="101"/>
        <v>0</v>
      </c>
      <c r="O584" s="100">
        <f t="shared" si="101"/>
        <v>0</v>
      </c>
      <c r="P584" s="100">
        <f t="shared" si="101"/>
        <v>0</v>
      </c>
      <c r="Q584" s="100">
        <f t="shared" si="101"/>
        <v>0</v>
      </c>
      <c r="R584" s="100">
        <f t="shared" si="101"/>
        <v>0</v>
      </c>
      <c r="S584" s="100">
        <f t="shared" si="101"/>
        <v>0</v>
      </c>
      <c r="T584" s="100">
        <f t="shared" si="101"/>
        <v>1680700</v>
      </c>
      <c r="U584" s="100">
        <f t="shared" si="101"/>
        <v>1680700</v>
      </c>
      <c r="V584" s="100">
        <f t="shared" si="101"/>
        <v>0</v>
      </c>
      <c r="W584" s="100">
        <f t="shared" si="101"/>
        <v>0</v>
      </c>
      <c r="X584" s="100">
        <f t="shared" si="101"/>
        <v>0</v>
      </c>
      <c r="Y584" s="100">
        <f t="shared" si="101"/>
        <v>0</v>
      </c>
      <c r="Z584" s="100">
        <f t="shared" si="101"/>
        <v>0</v>
      </c>
      <c r="AA584" s="100">
        <f t="shared" si="101"/>
        <v>0</v>
      </c>
      <c r="AB584" s="100">
        <f t="shared" ref="AB584:AH584" si="102">SUM(AB592:AB608)</f>
        <v>1886360</v>
      </c>
      <c r="AC584" s="100">
        <f t="shared" si="102"/>
        <v>1886360</v>
      </c>
      <c r="AD584" s="100">
        <f t="shared" si="102"/>
        <v>0</v>
      </c>
      <c r="AE584" s="100">
        <f t="shared" si="102"/>
        <v>0</v>
      </c>
      <c r="AF584" s="100">
        <f t="shared" si="102"/>
        <v>0</v>
      </c>
      <c r="AG584" s="100">
        <f t="shared" si="102"/>
        <v>0</v>
      </c>
      <c r="AH584" s="100">
        <f t="shared" si="102"/>
        <v>0</v>
      </c>
      <c r="AI584" s="145">
        <f>SUM(AI585:AI591)</f>
        <v>755013</v>
      </c>
      <c r="AJ584" s="145">
        <f>SUM(AJ585:AJ591)</f>
        <v>740058.08000000007</v>
      </c>
      <c r="AK584" s="100">
        <f>SUM(AK592:AK608)</f>
        <v>0</v>
      </c>
      <c r="AL584" s="90">
        <f t="shared" ref="AL584:AL593" si="103">SUM(AJ584/AI584)</f>
        <v>0.98019249999668889</v>
      </c>
      <c r="AM584" s="49"/>
    </row>
    <row r="585" spans="1:39" s="52" customFormat="1" ht="55.5" customHeight="1" x14ac:dyDescent="0.25">
      <c r="A585" s="54" t="s">
        <v>379</v>
      </c>
      <c r="B585" s="62" t="s">
        <v>380</v>
      </c>
      <c r="C585" s="48">
        <v>4800</v>
      </c>
      <c r="D585" s="48">
        <v>4800</v>
      </c>
      <c r="E585" s="48"/>
      <c r="F585" s="48"/>
      <c r="G585" s="48"/>
      <c r="H585" s="48"/>
      <c r="I585" s="48"/>
      <c r="J585" s="48"/>
      <c r="K585" s="48"/>
      <c r="L585" s="48"/>
      <c r="M585" s="51"/>
      <c r="O585" s="53"/>
      <c r="P585" s="53"/>
      <c r="Q585" s="53"/>
      <c r="R585" s="53"/>
      <c r="S585" s="53"/>
      <c r="T585" s="48">
        <v>1800</v>
      </c>
      <c r="U585" s="48">
        <v>1800</v>
      </c>
      <c r="V585" s="48"/>
      <c r="W585" s="48"/>
      <c r="X585" s="51"/>
      <c r="Y585" s="53"/>
      <c r="Z585" s="53"/>
      <c r="AA585" s="53"/>
      <c r="AB585" s="50">
        <v>2000</v>
      </c>
      <c r="AC585" s="50">
        <v>2000</v>
      </c>
      <c r="AD585" s="48"/>
      <c r="AE585" s="48"/>
      <c r="AF585" s="53"/>
      <c r="AG585" s="53"/>
      <c r="AH585" s="53"/>
      <c r="AI585" s="81">
        <v>681088</v>
      </c>
      <c r="AJ585" s="81">
        <v>666133.92000000004</v>
      </c>
      <c r="AK585" s="48"/>
      <c r="AL585" s="85">
        <f t="shared" si="103"/>
        <v>0.97804383574516074</v>
      </c>
      <c r="AM585" s="49"/>
    </row>
    <row r="586" spans="1:39" s="52" customFormat="1" ht="17.399999999999999" customHeight="1" x14ac:dyDescent="0.25">
      <c r="A586" s="54" t="s">
        <v>142</v>
      </c>
      <c r="B586" s="62" t="s">
        <v>26</v>
      </c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51"/>
      <c r="O586" s="53"/>
      <c r="P586" s="53"/>
      <c r="Q586" s="53"/>
      <c r="R586" s="53"/>
      <c r="S586" s="53"/>
      <c r="T586" s="48"/>
      <c r="U586" s="48"/>
      <c r="V586" s="48"/>
      <c r="W586" s="48"/>
      <c r="X586" s="51"/>
      <c r="Y586" s="53"/>
      <c r="Z586" s="53"/>
      <c r="AA586" s="53"/>
      <c r="AB586" s="50"/>
      <c r="AC586" s="50"/>
      <c r="AD586" s="48"/>
      <c r="AE586" s="48"/>
      <c r="AF586" s="53"/>
      <c r="AG586" s="53"/>
      <c r="AH586" s="53"/>
      <c r="AI586" s="81">
        <v>56948</v>
      </c>
      <c r="AJ586" s="81">
        <v>56948</v>
      </c>
      <c r="AK586" s="48"/>
      <c r="AL586" s="85">
        <f t="shared" si="103"/>
        <v>1</v>
      </c>
      <c r="AM586" s="49"/>
    </row>
    <row r="587" spans="1:39" s="52" customFormat="1" ht="17.399999999999999" customHeight="1" x14ac:dyDescent="0.25">
      <c r="A587" s="54" t="s">
        <v>129</v>
      </c>
      <c r="B587" s="62" t="s">
        <v>4</v>
      </c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51"/>
      <c r="O587" s="53"/>
      <c r="P587" s="53"/>
      <c r="Q587" s="53"/>
      <c r="R587" s="53"/>
      <c r="S587" s="53"/>
      <c r="T587" s="48"/>
      <c r="U587" s="48"/>
      <c r="V587" s="48"/>
      <c r="W587" s="48"/>
      <c r="X587" s="51"/>
      <c r="Y587" s="53"/>
      <c r="Z587" s="53"/>
      <c r="AA587" s="53"/>
      <c r="AB587" s="50"/>
      <c r="AC587" s="50"/>
      <c r="AD587" s="48"/>
      <c r="AE587" s="48"/>
      <c r="AF587" s="53"/>
      <c r="AG587" s="53"/>
      <c r="AH587" s="53"/>
      <c r="AI587" s="81">
        <v>3955</v>
      </c>
      <c r="AJ587" s="81">
        <v>3954.16</v>
      </c>
      <c r="AK587" s="48"/>
      <c r="AL587" s="85">
        <f t="shared" si="103"/>
        <v>0.99978761061946897</v>
      </c>
      <c r="AM587" s="49"/>
    </row>
    <row r="588" spans="1:39" s="52" customFormat="1" ht="17.399999999999999" customHeight="1" x14ac:dyDescent="0.25">
      <c r="A588" s="54" t="s">
        <v>130</v>
      </c>
      <c r="B588" s="62" t="s">
        <v>174</v>
      </c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51"/>
      <c r="O588" s="53"/>
      <c r="P588" s="53"/>
      <c r="Q588" s="53"/>
      <c r="R588" s="53"/>
      <c r="S588" s="53"/>
      <c r="T588" s="48"/>
      <c r="U588" s="48"/>
      <c r="V588" s="48"/>
      <c r="W588" s="48"/>
      <c r="X588" s="51"/>
      <c r="Y588" s="53"/>
      <c r="Z588" s="53"/>
      <c r="AA588" s="53"/>
      <c r="AB588" s="50"/>
      <c r="AC588" s="50"/>
      <c r="AD588" s="48"/>
      <c r="AE588" s="48"/>
      <c r="AF588" s="53"/>
      <c r="AG588" s="53"/>
      <c r="AH588" s="53"/>
      <c r="AI588" s="81">
        <v>10078</v>
      </c>
      <c r="AJ588" s="81">
        <v>10078</v>
      </c>
      <c r="AK588" s="48"/>
      <c r="AL588" s="85">
        <f t="shared" si="103"/>
        <v>1</v>
      </c>
      <c r="AM588" s="49"/>
    </row>
    <row r="589" spans="1:39" s="52" customFormat="1" ht="17.399999999999999" customHeight="1" x14ac:dyDescent="0.25">
      <c r="A589" s="54" t="s">
        <v>143</v>
      </c>
      <c r="B589" s="62" t="s">
        <v>181</v>
      </c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51"/>
      <c r="O589" s="53"/>
      <c r="P589" s="53"/>
      <c r="Q589" s="53"/>
      <c r="R589" s="53"/>
      <c r="S589" s="53"/>
      <c r="T589" s="48"/>
      <c r="U589" s="48"/>
      <c r="V589" s="48"/>
      <c r="W589" s="48"/>
      <c r="X589" s="51"/>
      <c r="Y589" s="53"/>
      <c r="Z589" s="53"/>
      <c r="AA589" s="53"/>
      <c r="AB589" s="50"/>
      <c r="AC589" s="50"/>
      <c r="AD589" s="48"/>
      <c r="AE589" s="48"/>
      <c r="AF589" s="53"/>
      <c r="AG589" s="53"/>
      <c r="AH589" s="53"/>
      <c r="AI589" s="81">
        <v>1444</v>
      </c>
      <c r="AJ589" s="81">
        <v>1444</v>
      </c>
      <c r="AK589" s="48"/>
      <c r="AL589" s="85">
        <f t="shared" si="103"/>
        <v>1</v>
      </c>
      <c r="AM589" s="49"/>
    </row>
    <row r="590" spans="1:39" s="52" customFormat="1" ht="17.399999999999999" customHeight="1" x14ac:dyDescent="0.25">
      <c r="A590" s="54">
        <v>4210</v>
      </c>
      <c r="B590" s="62" t="s">
        <v>83</v>
      </c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51"/>
      <c r="O590" s="53"/>
      <c r="P590" s="53"/>
      <c r="Q590" s="53"/>
      <c r="R590" s="53"/>
      <c r="S590" s="53"/>
      <c r="T590" s="48"/>
      <c r="U590" s="48"/>
      <c r="V590" s="48"/>
      <c r="W590" s="48"/>
      <c r="X590" s="51"/>
      <c r="Y590" s="53"/>
      <c r="Z590" s="53"/>
      <c r="AA590" s="53"/>
      <c r="AB590" s="50"/>
      <c r="AC590" s="50"/>
      <c r="AD590" s="48"/>
      <c r="AE590" s="48"/>
      <c r="AF590" s="53"/>
      <c r="AG590" s="53"/>
      <c r="AH590" s="53"/>
      <c r="AI590" s="81">
        <v>1000</v>
      </c>
      <c r="AJ590" s="81">
        <v>1000</v>
      </c>
      <c r="AK590" s="48"/>
      <c r="AL590" s="85">
        <f t="shared" si="103"/>
        <v>1</v>
      </c>
      <c r="AM590" s="49"/>
    </row>
    <row r="591" spans="1:39" s="52" customFormat="1" ht="17.399999999999999" customHeight="1" x14ac:dyDescent="0.25">
      <c r="A591" s="54" t="s">
        <v>133</v>
      </c>
      <c r="B591" s="62" t="s">
        <v>79</v>
      </c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51"/>
      <c r="O591" s="53"/>
      <c r="P591" s="53"/>
      <c r="Q591" s="53"/>
      <c r="R591" s="53"/>
      <c r="S591" s="53"/>
      <c r="T591" s="48"/>
      <c r="U591" s="48"/>
      <c r="V591" s="48"/>
      <c r="W591" s="48"/>
      <c r="X591" s="51"/>
      <c r="Y591" s="53"/>
      <c r="Z591" s="53"/>
      <c r="AA591" s="53"/>
      <c r="AB591" s="50"/>
      <c r="AC591" s="50"/>
      <c r="AD591" s="48"/>
      <c r="AE591" s="48"/>
      <c r="AF591" s="53"/>
      <c r="AG591" s="53"/>
      <c r="AH591" s="53"/>
      <c r="AI591" s="81">
        <v>500</v>
      </c>
      <c r="AJ591" s="81">
        <v>500</v>
      </c>
      <c r="AK591" s="48"/>
      <c r="AL591" s="85">
        <f t="shared" si="103"/>
        <v>1</v>
      </c>
      <c r="AM591" s="49"/>
    </row>
    <row r="592" spans="1:39" s="36" customFormat="1" ht="21" customHeight="1" x14ac:dyDescent="0.3">
      <c r="A592" s="34" t="s">
        <v>70</v>
      </c>
      <c r="B592" s="104" t="s">
        <v>71</v>
      </c>
      <c r="C592" s="100">
        <f>SUM(C594:C608)</f>
        <v>566500</v>
      </c>
      <c r="D592" s="100">
        <f>SUM(D594:D608)</f>
        <v>566500</v>
      </c>
      <c r="E592" s="100">
        <f>SUM(E594:E608)</f>
        <v>0</v>
      </c>
      <c r="F592" s="100">
        <f>SUM(F594:F608)</f>
        <v>0</v>
      </c>
      <c r="G592" s="100">
        <f>SUM(G594:G608)</f>
        <v>0</v>
      </c>
      <c r="H592" s="100"/>
      <c r="I592" s="100"/>
      <c r="J592" s="100"/>
      <c r="K592" s="100"/>
      <c r="L592" s="100"/>
      <c r="M592" s="100">
        <f t="shared" ref="M592:AA592" si="104">SUM(M594:M608)</f>
        <v>0</v>
      </c>
      <c r="N592" s="100">
        <f t="shared" si="104"/>
        <v>0</v>
      </c>
      <c r="O592" s="100">
        <f t="shared" si="104"/>
        <v>0</v>
      </c>
      <c r="P592" s="100">
        <f t="shared" si="104"/>
        <v>0</v>
      </c>
      <c r="Q592" s="100">
        <f t="shared" si="104"/>
        <v>0</v>
      </c>
      <c r="R592" s="100">
        <f t="shared" si="104"/>
        <v>0</v>
      </c>
      <c r="S592" s="100">
        <f t="shared" si="104"/>
        <v>0</v>
      </c>
      <c r="T592" s="100">
        <f t="shared" si="104"/>
        <v>863985</v>
      </c>
      <c r="U592" s="100">
        <f t="shared" si="104"/>
        <v>863985</v>
      </c>
      <c r="V592" s="100">
        <f t="shared" si="104"/>
        <v>0</v>
      </c>
      <c r="W592" s="100">
        <f t="shared" si="104"/>
        <v>0</v>
      </c>
      <c r="X592" s="100">
        <f t="shared" si="104"/>
        <v>0</v>
      </c>
      <c r="Y592" s="100">
        <f t="shared" si="104"/>
        <v>0</v>
      </c>
      <c r="Z592" s="100">
        <f t="shared" si="104"/>
        <v>0</v>
      </c>
      <c r="AA592" s="100">
        <f t="shared" si="104"/>
        <v>0</v>
      </c>
      <c r="AB592" s="100">
        <f t="shared" ref="AB592:AH592" si="105">SUM(AB594:AB609)</f>
        <v>942430</v>
      </c>
      <c r="AC592" s="100">
        <f t="shared" si="105"/>
        <v>942430</v>
      </c>
      <c r="AD592" s="100">
        <f t="shared" si="105"/>
        <v>0</v>
      </c>
      <c r="AE592" s="100">
        <f t="shared" si="105"/>
        <v>0</v>
      </c>
      <c r="AF592" s="100">
        <f t="shared" si="105"/>
        <v>0</v>
      </c>
      <c r="AG592" s="100">
        <f t="shared" si="105"/>
        <v>0</v>
      </c>
      <c r="AH592" s="100">
        <f t="shared" si="105"/>
        <v>0</v>
      </c>
      <c r="AI592" s="145">
        <f>SUM(AI593:AI609)</f>
        <v>2541947</v>
      </c>
      <c r="AJ592" s="145">
        <f>SUM(AJ593:AJ609)</f>
        <v>2541120.4700000002</v>
      </c>
      <c r="AK592" s="100">
        <f>SUM(AK594:AK609)</f>
        <v>0</v>
      </c>
      <c r="AL592" s="90">
        <f t="shared" si="103"/>
        <v>0.99967484373198978</v>
      </c>
      <c r="AM592" s="35"/>
    </row>
    <row r="593" spans="1:41" s="52" customFormat="1" ht="15.6" x14ac:dyDescent="0.25">
      <c r="A593" s="46">
        <v>3020</v>
      </c>
      <c r="B593" s="47" t="s">
        <v>306</v>
      </c>
      <c r="C593" s="48">
        <v>4800</v>
      </c>
      <c r="D593" s="48">
        <v>4800</v>
      </c>
      <c r="E593" s="48"/>
      <c r="F593" s="48"/>
      <c r="G593" s="48"/>
      <c r="H593" s="48"/>
      <c r="I593" s="48"/>
      <c r="J593" s="48"/>
      <c r="K593" s="48"/>
      <c r="L593" s="48"/>
      <c r="M593" s="51"/>
      <c r="O593" s="53"/>
      <c r="P593" s="53"/>
      <c r="Q593" s="53"/>
      <c r="R593" s="53"/>
      <c r="S593" s="53"/>
      <c r="T593" s="48">
        <v>1800</v>
      </c>
      <c r="U593" s="48">
        <v>1800</v>
      </c>
      <c r="V593" s="48"/>
      <c r="W593" s="48"/>
      <c r="X593" s="51"/>
      <c r="Y593" s="53"/>
      <c r="Z593" s="53"/>
      <c r="AA593" s="53"/>
      <c r="AB593" s="50">
        <v>2000</v>
      </c>
      <c r="AC593" s="50">
        <v>2000</v>
      </c>
      <c r="AD593" s="48"/>
      <c r="AE593" s="48"/>
      <c r="AF593" s="53"/>
      <c r="AG593" s="53"/>
      <c r="AH593" s="53"/>
      <c r="AI593" s="81">
        <v>239</v>
      </c>
      <c r="AJ593" s="81">
        <v>238.72</v>
      </c>
      <c r="AK593" s="48"/>
      <c r="AL593" s="85">
        <f t="shared" si="103"/>
        <v>0.99882845188284519</v>
      </c>
      <c r="AM593" s="49"/>
      <c r="AO593" s="151"/>
    </row>
    <row r="594" spans="1:41" s="52" customFormat="1" ht="15.6" x14ac:dyDescent="0.25">
      <c r="A594" s="46">
        <v>4010</v>
      </c>
      <c r="B594" s="63" t="s">
        <v>26</v>
      </c>
      <c r="C594" s="48">
        <v>396800</v>
      </c>
      <c r="D594" s="48">
        <v>396800</v>
      </c>
      <c r="E594" s="48"/>
      <c r="F594" s="48"/>
      <c r="G594" s="48"/>
      <c r="H594" s="48"/>
      <c r="I594" s="48"/>
      <c r="J594" s="48"/>
      <c r="K594" s="48"/>
      <c r="L594" s="48"/>
      <c r="M594" s="51"/>
      <c r="O594" s="53"/>
      <c r="P594" s="53"/>
      <c r="Q594" s="53"/>
      <c r="R594" s="53"/>
      <c r="S594" s="53"/>
      <c r="T594" s="48">
        <v>604592</v>
      </c>
      <c r="U594" s="48">
        <v>604592</v>
      </c>
      <c r="V594" s="48"/>
      <c r="W594" s="48"/>
      <c r="X594" s="51"/>
      <c r="Y594" s="53"/>
      <c r="Z594" s="53"/>
      <c r="AA594" s="53"/>
      <c r="AB594" s="50">
        <v>671346</v>
      </c>
      <c r="AC594" s="50">
        <v>671346</v>
      </c>
      <c r="AD594" s="48"/>
      <c r="AE594" s="48"/>
      <c r="AF594" s="53"/>
      <c r="AG594" s="53"/>
      <c r="AH594" s="53"/>
      <c r="AI594" s="81">
        <v>1779810</v>
      </c>
      <c r="AJ594" s="81">
        <v>1779328.65</v>
      </c>
      <c r="AK594" s="48"/>
      <c r="AL594" s="85">
        <f t="shared" ref="AL594:AL609" si="106">SUM(AJ594/AI594)</f>
        <v>0.99972954978340378</v>
      </c>
      <c r="AM594" s="57"/>
    </row>
    <row r="595" spans="1:41" s="52" customFormat="1" ht="15.6" x14ac:dyDescent="0.25">
      <c r="A595" s="46">
        <v>4040</v>
      </c>
      <c r="B595" s="63" t="s">
        <v>85</v>
      </c>
      <c r="C595" s="48">
        <v>25800</v>
      </c>
      <c r="D595" s="48">
        <v>25800</v>
      </c>
      <c r="E595" s="48"/>
      <c r="F595" s="48"/>
      <c r="G595" s="48"/>
      <c r="H595" s="48"/>
      <c r="I595" s="48"/>
      <c r="J595" s="48"/>
      <c r="K595" s="48"/>
      <c r="L595" s="48"/>
      <c r="M595" s="51"/>
      <c r="O595" s="53"/>
      <c r="P595" s="53"/>
      <c r="Q595" s="53"/>
      <c r="R595" s="53"/>
      <c r="S595" s="53"/>
      <c r="T595" s="48">
        <v>46623</v>
      </c>
      <c r="U595" s="48">
        <v>46623</v>
      </c>
      <c r="V595" s="48"/>
      <c r="W595" s="48"/>
      <c r="X595" s="51"/>
      <c r="Y595" s="53"/>
      <c r="Z595" s="53"/>
      <c r="AA595" s="53"/>
      <c r="AB595" s="50">
        <v>55600</v>
      </c>
      <c r="AC595" s="50">
        <v>55600</v>
      </c>
      <c r="AD595" s="48"/>
      <c r="AE595" s="48"/>
      <c r="AF595" s="53"/>
      <c r="AG595" s="53"/>
      <c r="AH595" s="53"/>
      <c r="AI595" s="81">
        <v>133334</v>
      </c>
      <c r="AJ595" s="81">
        <v>133333.76000000001</v>
      </c>
      <c r="AK595" s="48"/>
      <c r="AL595" s="85">
        <f t="shared" si="106"/>
        <v>0.99999820000899997</v>
      </c>
      <c r="AM595" s="57"/>
    </row>
    <row r="596" spans="1:41" s="52" customFormat="1" ht="15.6" x14ac:dyDescent="0.25">
      <c r="A596" s="46">
        <v>4110</v>
      </c>
      <c r="B596" s="63" t="s">
        <v>174</v>
      </c>
      <c r="C596" s="48">
        <v>75500</v>
      </c>
      <c r="D596" s="48">
        <v>75500</v>
      </c>
      <c r="E596" s="48"/>
      <c r="F596" s="48"/>
      <c r="G596" s="48"/>
      <c r="H596" s="48"/>
      <c r="I596" s="48"/>
      <c r="J596" s="48"/>
      <c r="K596" s="48"/>
      <c r="L596" s="48"/>
      <c r="M596" s="51"/>
      <c r="O596" s="53"/>
      <c r="P596" s="53"/>
      <c r="Q596" s="53"/>
      <c r="R596" s="53"/>
      <c r="S596" s="53"/>
      <c r="T596" s="48">
        <v>115600</v>
      </c>
      <c r="U596" s="48">
        <v>115600</v>
      </c>
      <c r="V596" s="48"/>
      <c r="W596" s="48"/>
      <c r="X596" s="51"/>
      <c r="Y596" s="53"/>
      <c r="Z596" s="53"/>
      <c r="AA596" s="53"/>
      <c r="AB596" s="50">
        <v>109607</v>
      </c>
      <c r="AC596" s="50">
        <v>109607</v>
      </c>
      <c r="AD596" s="48"/>
      <c r="AE596" s="48"/>
      <c r="AF596" s="53"/>
      <c r="AG596" s="53"/>
      <c r="AH596" s="53"/>
      <c r="AI596" s="81">
        <v>318515</v>
      </c>
      <c r="AJ596" s="81">
        <v>318401.34999999998</v>
      </c>
      <c r="AK596" s="48"/>
      <c r="AL596" s="85">
        <f t="shared" si="106"/>
        <v>0.99964318791893625</v>
      </c>
      <c r="AM596" s="57"/>
    </row>
    <row r="597" spans="1:41" s="52" customFormat="1" ht="15.6" x14ac:dyDescent="0.25">
      <c r="A597" s="46">
        <v>4120</v>
      </c>
      <c r="B597" s="63" t="s">
        <v>8</v>
      </c>
      <c r="C597" s="48">
        <v>10500</v>
      </c>
      <c r="D597" s="48">
        <v>10500</v>
      </c>
      <c r="E597" s="48"/>
      <c r="F597" s="48"/>
      <c r="G597" s="48"/>
      <c r="H597" s="48"/>
      <c r="I597" s="48"/>
      <c r="J597" s="48"/>
      <c r="K597" s="48"/>
      <c r="L597" s="48"/>
      <c r="M597" s="51"/>
      <c r="O597" s="53"/>
      <c r="P597" s="53"/>
      <c r="Q597" s="53"/>
      <c r="R597" s="53"/>
      <c r="S597" s="53"/>
      <c r="T597" s="48">
        <v>16000</v>
      </c>
      <c r="U597" s="48">
        <v>16000</v>
      </c>
      <c r="V597" s="48"/>
      <c r="W597" s="48"/>
      <c r="X597" s="51"/>
      <c r="Y597" s="53"/>
      <c r="Z597" s="53"/>
      <c r="AA597" s="53"/>
      <c r="AB597" s="50">
        <v>17177</v>
      </c>
      <c r="AC597" s="50">
        <v>17177</v>
      </c>
      <c r="AD597" s="48"/>
      <c r="AE597" s="48"/>
      <c r="AF597" s="53"/>
      <c r="AG597" s="53"/>
      <c r="AH597" s="53"/>
      <c r="AI597" s="81">
        <v>42145</v>
      </c>
      <c r="AJ597" s="81">
        <v>42036.92</v>
      </c>
      <c r="AK597" s="48"/>
      <c r="AL597" s="85">
        <f t="shared" si="106"/>
        <v>0.99743552022778503</v>
      </c>
      <c r="AM597" s="57"/>
    </row>
    <row r="598" spans="1:41" s="52" customFormat="1" ht="15.6" x14ac:dyDescent="0.25">
      <c r="A598" s="46" t="s">
        <v>176</v>
      </c>
      <c r="B598" s="55" t="s">
        <v>177</v>
      </c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51"/>
      <c r="O598" s="53"/>
      <c r="P598" s="53"/>
      <c r="Q598" s="53"/>
      <c r="R598" s="53"/>
      <c r="S598" s="53"/>
      <c r="T598" s="48"/>
      <c r="U598" s="48"/>
      <c r="V598" s="48"/>
      <c r="W598" s="48"/>
      <c r="X598" s="51"/>
      <c r="Y598" s="53"/>
      <c r="Z598" s="53"/>
      <c r="AA598" s="53"/>
      <c r="AB598" s="50"/>
      <c r="AC598" s="50"/>
      <c r="AD598" s="48"/>
      <c r="AE598" s="48"/>
      <c r="AF598" s="53"/>
      <c r="AG598" s="53"/>
      <c r="AH598" s="53"/>
      <c r="AI598" s="81">
        <v>50148</v>
      </c>
      <c r="AJ598" s="81">
        <v>50148</v>
      </c>
      <c r="AK598" s="48"/>
      <c r="AL598" s="85">
        <f t="shared" si="106"/>
        <v>1</v>
      </c>
      <c r="AM598" s="49"/>
    </row>
    <row r="599" spans="1:41" s="52" customFormat="1" ht="15.6" x14ac:dyDescent="0.25">
      <c r="A599" s="46" t="s">
        <v>160</v>
      </c>
      <c r="B599" s="55" t="s">
        <v>161</v>
      </c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51"/>
      <c r="O599" s="53"/>
      <c r="P599" s="53"/>
      <c r="Q599" s="53"/>
      <c r="R599" s="53"/>
      <c r="S599" s="53"/>
      <c r="T599" s="48"/>
      <c r="U599" s="48"/>
      <c r="V599" s="48"/>
      <c r="W599" s="48"/>
      <c r="X599" s="51"/>
      <c r="Y599" s="53"/>
      <c r="Z599" s="53"/>
      <c r="AA599" s="53"/>
      <c r="AB599" s="50"/>
      <c r="AC599" s="50"/>
      <c r="AD599" s="48"/>
      <c r="AE599" s="48"/>
      <c r="AF599" s="53"/>
      <c r="AG599" s="53"/>
      <c r="AH599" s="53"/>
      <c r="AI599" s="81">
        <v>8650</v>
      </c>
      <c r="AJ599" s="81">
        <v>8650</v>
      </c>
      <c r="AK599" s="48"/>
      <c r="AL599" s="85">
        <f t="shared" si="106"/>
        <v>1</v>
      </c>
      <c r="AM599" s="57"/>
    </row>
    <row r="600" spans="1:41" s="52" customFormat="1" ht="15.6" x14ac:dyDescent="0.25">
      <c r="A600" s="46">
        <v>4210</v>
      </c>
      <c r="B600" s="63" t="s">
        <v>83</v>
      </c>
      <c r="C600" s="48">
        <v>9800</v>
      </c>
      <c r="D600" s="48">
        <v>9800</v>
      </c>
      <c r="E600" s="48"/>
      <c r="F600" s="48"/>
      <c r="G600" s="48"/>
      <c r="H600" s="48"/>
      <c r="I600" s="48"/>
      <c r="J600" s="48"/>
      <c r="K600" s="48"/>
      <c r="L600" s="48"/>
      <c r="M600" s="51"/>
      <c r="O600" s="53"/>
      <c r="P600" s="53"/>
      <c r="Q600" s="53"/>
      <c r="R600" s="53"/>
      <c r="S600" s="53"/>
      <c r="T600" s="48">
        <v>15000</v>
      </c>
      <c r="U600" s="48">
        <v>15000</v>
      </c>
      <c r="V600" s="48"/>
      <c r="W600" s="48"/>
      <c r="X600" s="51"/>
      <c r="Y600" s="53"/>
      <c r="Z600" s="53"/>
      <c r="AA600" s="53"/>
      <c r="AB600" s="50">
        <v>10000</v>
      </c>
      <c r="AC600" s="50">
        <v>10000</v>
      </c>
      <c r="AD600" s="48"/>
      <c r="AE600" s="48"/>
      <c r="AF600" s="53"/>
      <c r="AG600" s="53"/>
      <c r="AH600" s="53"/>
      <c r="AI600" s="81">
        <v>15400</v>
      </c>
      <c r="AJ600" s="81">
        <v>15400</v>
      </c>
      <c r="AK600" s="48"/>
      <c r="AL600" s="85">
        <f t="shared" si="106"/>
        <v>1</v>
      </c>
      <c r="AM600" s="49"/>
    </row>
    <row r="601" spans="1:41" s="52" customFormat="1" ht="15.6" x14ac:dyDescent="0.25">
      <c r="A601" s="46" t="s">
        <v>133</v>
      </c>
      <c r="B601" s="63" t="s">
        <v>79</v>
      </c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51"/>
      <c r="O601" s="53"/>
      <c r="P601" s="53"/>
      <c r="Q601" s="53"/>
      <c r="R601" s="53"/>
      <c r="S601" s="53"/>
      <c r="T601" s="48"/>
      <c r="U601" s="48"/>
      <c r="V601" s="48"/>
      <c r="W601" s="48"/>
      <c r="X601" s="51"/>
      <c r="Y601" s="53"/>
      <c r="Z601" s="53"/>
      <c r="AA601" s="53"/>
      <c r="AB601" s="50"/>
      <c r="AC601" s="50"/>
      <c r="AD601" s="48"/>
      <c r="AE601" s="48"/>
      <c r="AF601" s="53"/>
      <c r="AG601" s="53"/>
      <c r="AH601" s="53"/>
      <c r="AI601" s="81">
        <v>47119</v>
      </c>
      <c r="AJ601" s="81">
        <v>47119</v>
      </c>
      <c r="AK601" s="48"/>
      <c r="AL601" s="85">
        <f t="shared" si="106"/>
        <v>1</v>
      </c>
      <c r="AM601" s="49"/>
    </row>
    <row r="602" spans="1:41" s="52" customFormat="1" ht="15.6" x14ac:dyDescent="0.25">
      <c r="A602" s="46">
        <v>4260</v>
      </c>
      <c r="B602" s="63" t="s">
        <v>6</v>
      </c>
      <c r="C602" s="48">
        <v>7700</v>
      </c>
      <c r="D602" s="48">
        <v>7700</v>
      </c>
      <c r="E602" s="48"/>
      <c r="F602" s="48"/>
      <c r="G602" s="48"/>
      <c r="H602" s="48"/>
      <c r="I602" s="48"/>
      <c r="J602" s="48"/>
      <c r="K602" s="48"/>
      <c r="L602" s="48"/>
      <c r="M602" s="51"/>
      <c r="O602" s="53"/>
      <c r="P602" s="53"/>
      <c r="Q602" s="53"/>
      <c r="R602" s="53"/>
      <c r="S602" s="53"/>
      <c r="T602" s="48">
        <v>8300</v>
      </c>
      <c r="U602" s="48">
        <v>8300</v>
      </c>
      <c r="V602" s="48"/>
      <c r="W602" s="48"/>
      <c r="X602" s="51"/>
      <c r="Y602" s="53"/>
      <c r="Z602" s="53"/>
      <c r="AA602" s="53"/>
      <c r="AB602" s="50">
        <v>10000</v>
      </c>
      <c r="AC602" s="50">
        <v>10000</v>
      </c>
      <c r="AD602" s="48"/>
      <c r="AE602" s="48"/>
      <c r="AF602" s="53"/>
      <c r="AG602" s="53"/>
      <c r="AH602" s="53"/>
      <c r="AI602" s="81">
        <v>19670</v>
      </c>
      <c r="AJ602" s="81">
        <v>19582.5</v>
      </c>
      <c r="AK602" s="48"/>
      <c r="AL602" s="85">
        <f t="shared" si="106"/>
        <v>0.99555160142348753</v>
      </c>
      <c r="AM602" s="49"/>
    </row>
    <row r="603" spans="1:41" s="52" customFormat="1" ht="15.6" x14ac:dyDescent="0.25">
      <c r="A603" s="46">
        <v>4270</v>
      </c>
      <c r="B603" s="63" t="s">
        <v>84</v>
      </c>
      <c r="C603" s="48">
        <v>2500</v>
      </c>
      <c r="D603" s="48">
        <v>2500</v>
      </c>
      <c r="E603" s="48"/>
      <c r="F603" s="48"/>
      <c r="G603" s="48"/>
      <c r="H603" s="48"/>
      <c r="I603" s="48"/>
      <c r="J603" s="48"/>
      <c r="K603" s="48"/>
      <c r="L603" s="48"/>
      <c r="M603" s="51"/>
      <c r="O603" s="53"/>
      <c r="P603" s="53"/>
      <c r="Q603" s="53"/>
      <c r="R603" s="53"/>
      <c r="S603" s="53"/>
      <c r="T603" s="48">
        <v>1600</v>
      </c>
      <c r="U603" s="48">
        <v>1600</v>
      </c>
      <c r="V603" s="48"/>
      <c r="W603" s="48"/>
      <c r="X603" s="51"/>
      <c r="Y603" s="53"/>
      <c r="Z603" s="53"/>
      <c r="AA603" s="53"/>
      <c r="AB603" s="50">
        <v>500</v>
      </c>
      <c r="AC603" s="50">
        <v>500</v>
      </c>
      <c r="AD603" s="48"/>
      <c r="AE603" s="48"/>
      <c r="AF603" s="53"/>
      <c r="AG603" s="53"/>
      <c r="AH603" s="53"/>
      <c r="AI603" s="81">
        <v>200</v>
      </c>
      <c r="AJ603" s="81">
        <v>200</v>
      </c>
      <c r="AK603" s="48"/>
      <c r="AL603" s="85">
        <f t="shared" si="106"/>
        <v>1</v>
      </c>
      <c r="AM603" s="49"/>
    </row>
    <row r="604" spans="1:41" s="52" customFormat="1" ht="15.6" x14ac:dyDescent="0.25">
      <c r="A604" s="46" t="s">
        <v>144</v>
      </c>
      <c r="B604" s="63" t="s">
        <v>145</v>
      </c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51"/>
      <c r="O604" s="53"/>
      <c r="P604" s="53"/>
      <c r="Q604" s="53"/>
      <c r="R604" s="53"/>
      <c r="S604" s="53"/>
      <c r="T604" s="48">
        <v>0</v>
      </c>
      <c r="U604" s="48">
        <v>0</v>
      </c>
      <c r="V604" s="48"/>
      <c r="W604" s="48"/>
      <c r="X604" s="51"/>
      <c r="Y604" s="53"/>
      <c r="Z604" s="53"/>
      <c r="AA604" s="53"/>
      <c r="AB604" s="50">
        <v>300</v>
      </c>
      <c r="AC604" s="50">
        <v>300</v>
      </c>
      <c r="AD604" s="48"/>
      <c r="AE604" s="48"/>
      <c r="AF604" s="53"/>
      <c r="AG604" s="53"/>
      <c r="AH604" s="53"/>
      <c r="AI604" s="81">
        <v>750</v>
      </c>
      <c r="AJ604" s="81">
        <v>750</v>
      </c>
      <c r="AK604" s="48"/>
      <c r="AL604" s="85">
        <f t="shared" si="106"/>
        <v>1</v>
      </c>
      <c r="AM604" s="49"/>
    </row>
    <row r="605" spans="1:41" s="52" customFormat="1" ht="15.6" x14ac:dyDescent="0.25">
      <c r="A605" s="46">
        <v>4300</v>
      </c>
      <c r="B605" s="63" t="s">
        <v>80</v>
      </c>
      <c r="C605" s="48">
        <v>4000</v>
      </c>
      <c r="D605" s="48">
        <v>4000</v>
      </c>
      <c r="E605" s="48"/>
      <c r="F605" s="48"/>
      <c r="G605" s="48"/>
      <c r="H605" s="48"/>
      <c r="I605" s="48"/>
      <c r="J605" s="48"/>
      <c r="K605" s="48"/>
      <c r="L605" s="48"/>
      <c r="M605" s="51"/>
      <c r="O605" s="53"/>
      <c r="P605" s="53"/>
      <c r="Q605" s="53"/>
      <c r="R605" s="53"/>
      <c r="S605" s="53"/>
      <c r="T605" s="48">
        <v>7200</v>
      </c>
      <c r="U605" s="48">
        <v>7200</v>
      </c>
      <c r="V605" s="48"/>
      <c r="W605" s="48"/>
      <c r="X605" s="51"/>
      <c r="Y605" s="53"/>
      <c r="Z605" s="53"/>
      <c r="AA605" s="53"/>
      <c r="AB605" s="50">
        <v>7000</v>
      </c>
      <c r="AC605" s="50">
        <v>7000</v>
      </c>
      <c r="AD605" s="48"/>
      <c r="AE605" s="48"/>
      <c r="AF605" s="53"/>
      <c r="AG605" s="53"/>
      <c r="AH605" s="53"/>
      <c r="AI605" s="81">
        <v>22200</v>
      </c>
      <c r="AJ605" s="81">
        <v>22164.87</v>
      </c>
      <c r="AK605" s="48"/>
      <c r="AL605" s="85">
        <f t="shared" si="106"/>
        <v>0.9984175675675675</v>
      </c>
      <c r="AM605" s="49"/>
    </row>
    <row r="606" spans="1:41" s="52" customFormat="1" ht="15.6" x14ac:dyDescent="0.25">
      <c r="A606" s="46" t="s">
        <v>178</v>
      </c>
      <c r="B606" s="55" t="s">
        <v>277</v>
      </c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51"/>
      <c r="O606" s="53"/>
      <c r="P606" s="53"/>
      <c r="Q606" s="53"/>
      <c r="R606" s="53"/>
      <c r="S606" s="53"/>
      <c r="T606" s="48"/>
      <c r="U606" s="48"/>
      <c r="V606" s="48"/>
      <c r="W606" s="48"/>
      <c r="X606" s="51"/>
      <c r="Y606" s="53"/>
      <c r="Z606" s="53"/>
      <c r="AA606" s="53"/>
      <c r="AB606" s="50">
        <v>2800</v>
      </c>
      <c r="AC606" s="50">
        <v>2800</v>
      </c>
      <c r="AD606" s="48"/>
      <c r="AE606" s="48"/>
      <c r="AF606" s="53"/>
      <c r="AG606" s="53"/>
      <c r="AH606" s="53"/>
      <c r="AI606" s="81">
        <v>3484</v>
      </c>
      <c r="AJ606" s="81">
        <v>3483.83</v>
      </c>
      <c r="AK606" s="48"/>
      <c r="AL606" s="85">
        <f t="shared" si="106"/>
        <v>0.99995120551090699</v>
      </c>
      <c r="AM606" s="49"/>
    </row>
    <row r="607" spans="1:41" s="52" customFormat="1" ht="15.6" x14ac:dyDescent="0.25">
      <c r="A607" s="46" t="s">
        <v>118</v>
      </c>
      <c r="B607" s="63" t="s">
        <v>5</v>
      </c>
      <c r="C607" s="48">
        <v>6500</v>
      </c>
      <c r="D607" s="48">
        <v>6500</v>
      </c>
      <c r="E607" s="48"/>
      <c r="F607" s="48"/>
      <c r="G607" s="48"/>
      <c r="H607" s="48"/>
      <c r="I607" s="48"/>
      <c r="J607" s="48"/>
      <c r="K607" s="48"/>
      <c r="L607" s="48"/>
      <c r="M607" s="51"/>
      <c r="O607" s="53"/>
      <c r="P607" s="53"/>
      <c r="Q607" s="53"/>
      <c r="R607" s="53"/>
      <c r="S607" s="53"/>
      <c r="T607" s="48">
        <v>4100</v>
      </c>
      <c r="U607" s="48">
        <v>4100</v>
      </c>
      <c r="V607" s="48"/>
      <c r="W607" s="48"/>
      <c r="X607" s="51"/>
      <c r="Y607" s="53"/>
      <c r="Z607" s="53"/>
      <c r="AA607" s="53"/>
      <c r="AB607" s="50">
        <v>2500</v>
      </c>
      <c r="AC607" s="50">
        <v>2500</v>
      </c>
      <c r="AD607" s="48"/>
      <c r="AE607" s="48"/>
      <c r="AF607" s="53"/>
      <c r="AG607" s="53"/>
      <c r="AH607" s="53"/>
      <c r="AI607" s="81">
        <v>382</v>
      </c>
      <c r="AJ607" s="81">
        <v>382</v>
      </c>
      <c r="AK607" s="48"/>
      <c r="AL607" s="85">
        <f t="shared" si="106"/>
        <v>1</v>
      </c>
      <c r="AM607" s="49"/>
    </row>
    <row r="608" spans="1:41" s="52" customFormat="1" ht="15.6" x14ac:dyDescent="0.25">
      <c r="A608" s="46">
        <v>4440</v>
      </c>
      <c r="B608" s="63" t="s">
        <v>9</v>
      </c>
      <c r="C608" s="48">
        <v>27400</v>
      </c>
      <c r="D608" s="48">
        <v>27400</v>
      </c>
      <c r="E608" s="48"/>
      <c r="F608" s="48"/>
      <c r="G608" s="48"/>
      <c r="H608" s="48"/>
      <c r="I608" s="48"/>
      <c r="J608" s="48"/>
      <c r="K608" s="48"/>
      <c r="L608" s="48"/>
      <c r="M608" s="51"/>
      <c r="O608" s="53"/>
      <c r="P608" s="53"/>
      <c r="Q608" s="53"/>
      <c r="R608" s="53"/>
      <c r="S608" s="53"/>
      <c r="T608" s="48">
        <v>44970</v>
      </c>
      <c r="U608" s="48">
        <v>44970</v>
      </c>
      <c r="V608" s="48"/>
      <c r="W608" s="48"/>
      <c r="X608" s="51"/>
      <c r="Y608" s="53"/>
      <c r="Z608" s="53"/>
      <c r="AA608" s="53"/>
      <c r="AB608" s="50">
        <v>55100</v>
      </c>
      <c r="AC608" s="50">
        <v>55100</v>
      </c>
      <c r="AD608" s="48"/>
      <c r="AE608" s="48"/>
      <c r="AF608" s="53"/>
      <c r="AG608" s="53"/>
      <c r="AH608" s="53"/>
      <c r="AI608" s="81">
        <v>99796</v>
      </c>
      <c r="AJ608" s="81">
        <v>99795.87</v>
      </c>
      <c r="AK608" s="48"/>
      <c r="AL608" s="85">
        <f t="shared" si="106"/>
        <v>0.99999869734257885</v>
      </c>
      <c r="AM608" s="49"/>
    </row>
    <row r="609" spans="1:41" s="52" customFormat="1" ht="18" customHeight="1" x14ac:dyDescent="0.25">
      <c r="A609" s="46" t="s">
        <v>179</v>
      </c>
      <c r="B609" s="47" t="s">
        <v>194</v>
      </c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51"/>
      <c r="O609" s="53"/>
      <c r="P609" s="53"/>
      <c r="Q609" s="53"/>
      <c r="R609" s="53"/>
      <c r="S609" s="53"/>
      <c r="T609" s="48"/>
      <c r="U609" s="48"/>
      <c r="V609" s="48"/>
      <c r="W609" s="48"/>
      <c r="X609" s="51"/>
      <c r="Y609" s="53"/>
      <c r="Z609" s="53"/>
      <c r="AA609" s="53"/>
      <c r="AB609" s="50">
        <v>500</v>
      </c>
      <c r="AC609" s="50">
        <v>500</v>
      </c>
      <c r="AD609" s="48"/>
      <c r="AE609" s="48"/>
      <c r="AF609" s="53"/>
      <c r="AG609" s="53"/>
      <c r="AH609" s="53"/>
      <c r="AI609" s="81">
        <v>105</v>
      </c>
      <c r="AJ609" s="81">
        <v>105</v>
      </c>
      <c r="AK609" s="48"/>
      <c r="AL609" s="85">
        <f t="shared" si="106"/>
        <v>1</v>
      </c>
      <c r="AM609" s="49"/>
    </row>
    <row r="610" spans="1:41" s="36" customFormat="1" ht="24.75" customHeight="1" x14ac:dyDescent="0.3">
      <c r="A610" s="34" t="s">
        <v>58</v>
      </c>
      <c r="B610" s="99" t="s">
        <v>59</v>
      </c>
      <c r="C610" s="100">
        <f>SUM(C612:C629)</f>
        <v>2818395</v>
      </c>
      <c r="D610" s="100">
        <f>SUM(D612:D629)</f>
        <v>2818395</v>
      </c>
      <c r="E610" s="100">
        <f>SUM(E612:E629)</f>
        <v>0</v>
      </c>
      <c r="F610" s="100">
        <f>SUM(F612:F629)</f>
        <v>0</v>
      </c>
      <c r="G610" s="100">
        <f>SUM(G612:G629)</f>
        <v>0</v>
      </c>
      <c r="H610" s="100"/>
      <c r="I610" s="100"/>
      <c r="J610" s="100"/>
      <c r="K610" s="100"/>
      <c r="L610" s="100"/>
      <c r="M610" s="100">
        <f t="shared" ref="M610:AA610" si="107">SUM(M611:M629)</f>
        <v>0</v>
      </c>
      <c r="N610" s="100">
        <f t="shared" si="107"/>
        <v>0</v>
      </c>
      <c r="O610" s="100">
        <f t="shared" si="107"/>
        <v>0</v>
      </c>
      <c r="P610" s="100">
        <f t="shared" si="107"/>
        <v>0</v>
      </c>
      <c r="Q610" s="100">
        <f t="shared" si="107"/>
        <v>0</v>
      </c>
      <c r="R610" s="100">
        <f t="shared" si="107"/>
        <v>0</v>
      </c>
      <c r="S610" s="100">
        <f t="shared" si="107"/>
        <v>0</v>
      </c>
      <c r="T610" s="100">
        <f t="shared" si="107"/>
        <v>970830</v>
      </c>
      <c r="U610" s="100">
        <f t="shared" si="107"/>
        <v>970830</v>
      </c>
      <c r="V610" s="100">
        <f t="shared" si="107"/>
        <v>0</v>
      </c>
      <c r="W610" s="100">
        <f t="shared" si="107"/>
        <v>0</v>
      </c>
      <c r="X610" s="105">
        <f t="shared" si="107"/>
        <v>0</v>
      </c>
      <c r="Y610" s="106">
        <f t="shared" si="107"/>
        <v>0</v>
      </c>
      <c r="Z610" s="100">
        <f t="shared" si="107"/>
        <v>0</v>
      </c>
      <c r="AA610" s="100">
        <f t="shared" si="107"/>
        <v>0</v>
      </c>
      <c r="AB610" s="100">
        <f t="shared" ref="AB610:AH610" si="108">SUM(AB612:AB629)</f>
        <v>810753</v>
      </c>
      <c r="AC610" s="100">
        <f t="shared" si="108"/>
        <v>810753</v>
      </c>
      <c r="AD610" s="100">
        <f t="shared" si="108"/>
        <v>0</v>
      </c>
      <c r="AE610" s="100">
        <f t="shared" si="108"/>
        <v>0</v>
      </c>
      <c r="AF610" s="100">
        <f t="shared" si="108"/>
        <v>0</v>
      </c>
      <c r="AG610" s="100">
        <f t="shared" si="108"/>
        <v>0</v>
      </c>
      <c r="AH610" s="100">
        <f t="shared" si="108"/>
        <v>0</v>
      </c>
      <c r="AI610" s="145">
        <f>SUM(AI611:AI629)</f>
        <v>1535716</v>
      </c>
      <c r="AJ610" s="145">
        <f>SUM(AJ611:AJ629)</f>
        <v>1534595.2700000003</v>
      </c>
      <c r="AK610" s="100">
        <f>SUM(AK612:AK629)</f>
        <v>0</v>
      </c>
      <c r="AL610" s="90">
        <f>SUM(AJ610/AI610)</f>
        <v>0.99927022314021618</v>
      </c>
      <c r="AM610" s="35"/>
    </row>
    <row r="611" spans="1:41" s="52" customFormat="1" ht="15.6" x14ac:dyDescent="0.25">
      <c r="A611" s="46">
        <v>3020</v>
      </c>
      <c r="B611" s="47" t="s">
        <v>306</v>
      </c>
      <c r="C611" s="48">
        <v>41267</v>
      </c>
      <c r="D611" s="48">
        <v>41267</v>
      </c>
      <c r="E611" s="48"/>
      <c r="F611" s="48"/>
      <c r="G611" s="48"/>
      <c r="H611" s="48"/>
      <c r="I611" s="48"/>
      <c r="J611" s="48"/>
      <c r="K611" s="48"/>
      <c r="L611" s="48"/>
      <c r="M611" s="51"/>
      <c r="O611" s="53"/>
      <c r="P611" s="53"/>
      <c r="Q611" s="53"/>
      <c r="R611" s="53"/>
      <c r="S611" s="53"/>
      <c r="T611" s="48">
        <v>10330</v>
      </c>
      <c r="U611" s="48">
        <v>10330</v>
      </c>
      <c r="V611" s="48"/>
      <c r="W611" s="48"/>
      <c r="X611" s="51"/>
      <c r="Y611" s="53"/>
      <c r="Z611" s="53"/>
      <c r="AA611" s="53"/>
      <c r="AB611" s="50">
        <v>3038</v>
      </c>
      <c r="AC611" s="50">
        <v>3038</v>
      </c>
      <c r="AD611" s="48"/>
      <c r="AE611" s="48"/>
      <c r="AF611" s="53"/>
      <c r="AG611" s="53"/>
      <c r="AH611" s="53"/>
      <c r="AI611" s="81">
        <v>583</v>
      </c>
      <c r="AJ611" s="81">
        <v>583</v>
      </c>
      <c r="AK611" s="48"/>
      <c r="AL611" s="85">
        <f>SUM(AJ611/AI611)</f>
        <v>1</v>
      </c>
      <c r="AM611" s="49"/>
      <c r="AO611" s="151"/>
    </row>
    <row r="612" spans="1:41" s="52" customFormat="1" ht="15.6" x14ac:dyDescent="0.25">
      <c r="A612" s="46">
        <v>4010</v>
      </c>
      <c r="B612" s="63" t="s">
        <v>26</v>
      </c>
      <c r="C612" s="48">
        <v>1731699</v>
      </c>
      <c r="D612" s="48">
        <v>1731699</v>
      </c>
      <c r="E612" s="48"/>
      <c r="F612" s="48"/>
      <c r="G612" s="48"/>
      <c r="H612" s="48"/>
      <c r="I612" s="48"/>
      <c r="J612" s="48"/>
      <c r="K612" s="48"/>
      <c r="L612" s="48"/>
      <c r="M612" s="51"/>
      <c r="O612" s="53"/>
      <c r="P612" s="53"/>
      <c r="Q612" s="53"/>
      <c r="R612" s="53"/>
      <c r="S612" s="53"/>
      <c r="T612" s="48">
        <v>530741</v>
      </c>
      <c r="U612" s="48">
        <v>530741</v>
      </c>
      <c r="V612" s="48"/>
      <c r="W612" s="48"/>
      <c r="X612" s="51"/>
      <c r="Y612" s="53"/>
      <c r="Z612" s="53"/>
      <c r="AA612" s="53"/>
      <c r="AB612" s="48">
        <v>426600</v>
      </c>
      <c r="AC612" s="48">
        <v>426600</v>
      </c>
      <c r="AD612" s="48"/>
      <c r="AE612" s="48"/>
      <c r="AF612" s="53"/>
      <c r="AG612" s="53"/>
      <c r="AH612" s="53"/>
      <c r="AI612" s="81">
        <v>977935</v>
      </c>
      <c r="AJ612" s="82">
        <v>977934.35</v>
      </c>
      <c r="AK612" s="48"/>
      <c r="AL612" s="85">
        <f t="shared" ref="AL612:AL629" si="109">SUM(AJ612/AI612)</f>
        <v>0.99999933533414798</v>
      </c>
      <c r="AM612" s="57"/>
    </row>
    <row r="613" spans="1:41" s="52" customFormat="1" ht="15.6" x14ac:dyDescent="0.25">
      <c r="A613" s="46">
        <v>4040</v>
      </c>
      <c r="B613" s="47" t="s">
        <v>4</v>
      </c>
      <c r="C613" s="48">
        <v>117061</v>
      </c>
      <c r="D613" s="48">
        <v>117061</v>
      </c>
      <c r="E613" s="48"/>
      <c r="F613" s="48"/>
      <c r="G613" s="48"/>
      <c r="H613" s="48"/>
      <c r="I613" s="48"/>
      <c r="J613" s="48"/>
      <c r="K613" s="48"/>
      <c r="L613" s="48"/>
      <c r="M613" s="51"/>
      <c r="O613" s="53"/>
      <c r="P613" s="53"/>
      <c r="Q613" s="53"/>
      <c r="R613" s="53"/>
      <c r="S613" s="53"/>
      <c r="T613" s="48">
        <v>55909</v>
      </c>
      <c r="U613" s="48">
        <v>55909</v>
      </c>
      <c r="V613" s="48"/>
      <c r="W613" s="48"/>
      <c r="X613" s="51"/>
      <c r="Y613" s="53"/>
      <c r="Z613" s="53"/>
      <c r="AA613" s="53"/>
      <c r="AB613" s="50">
        <v>31776</v>
      </c>
      <c r="AC613" s="50">
        <v>31776</v>
      </c>
      <c r="AD613" s="48"/>
      <c r="AE613" s="48"/>
      <c r="AF613" s="53"/>
      <c r="AG613" s="53"/>
      <c r="AH613" s="53"/>
      <c r="AI613" s="81">
        <v>63605</v>
      </c>
      <c r="AJ613" s="81">
        <v>63604.27</v>
      </c>
      <c r="AK613" s="48"/>
      <c r="AL613" s="85">
        <f t="shared" si="109"/>
        <v>0.99998852291486517</v>
      </c>
      <c r="AM613" s="57"/>
    </row>
    <row r="614" spans="1:41" s="52" customFormat="1" ht="15.6" x14ac:dyDescent="0.25">
      <c r="A614" s="46">
        <v>4110</v>
      </c>
      <c r="B614" s="47" t="s">
        <v>174</v>
      </c>
      <c r="C614" s="48">
        <v>336051</v>
      </c>
      <c r="D614" s="48">
        <v>336051</v>
      </c>
      <c r="E614" s="48"/>
      <c r="F614" s="48"/>
      <c r="G614" s="48"/>
      <c r="H614" s="48"/>
      <c r="I614" s="48"/>
      <c r="J614" s="48"/>
      <c r="K614" s="48"/>
      <c r="L614" s="48"/>
      <c r="M614" s="51"/>
      <c r="O614" s="53"/>
      <c r="P614" s="53"/>
      <c r="Q614" s="53"/>
      <c r="R614" s="53"/>
      <c r="S614" s="53"/>
      <c r="T614" s="48">
        <v>118000</v>
      </c>
      <c r="U614" s="48">
        <v>118000</v>
      </c>
      <c r="V614" s="48"/>
      <c r="W614" s="48"/>
      <c r="X614" s="51"/>
      <c r="Y614" s="53"/>
      <c r="Z614" s="53"/>
      <c r="AA614" s="53"/>
      <c r="AB614" s="50">
        <v>67811</v>
      </c>
      <c r="AC614" s="50">
        <v>67811</v>
      </c>
      <c r="AD614" s="48"/>
      <c r="AE614" s="48"/>
      <c r="AF614" s="53"/>
      <c r="AG614" s="53"/>
      <c r="AH614" s="53"/>
      <c r="AI614" s="81">
        <v>153595</v>
      </c>
      <c r="AJ614" s="81">
        <v>152777.97</v>
      </c>
      <c r="AK614" s="48"/>
      <c r="AL614" s="85">
        <f t="shared" si="109"/>
        <v>0.9946806211139686</v>
      </c>
      <c r="AM614" s="57"/>
    </row>
    <row r="615" spans="1:41" s="52" customFormat="1" ht="15.6" x14ac:dyDescent="0.25">
      <c r="A615" s="46">
        <v>4120</v>
      </c>
      <c r="B615" s="47" t="s">
        <v>8</v>
      </c>
      <c r="C615" s="48">
        <v>40627</v>
      </c>
      <c r="D615" s="48">
        <v>40627</v>
      </c>
      <c r="E615" s="48"/>
      <c r="F615" s="48"/>
      <c r="G615" s="48"/>
      <c r="H615" s="48"/>
      <c r="I615" s="48"/>
      <c r="J615" s="48"/>
      <c r="K615" s="48"/>
      <c r="L615" s="48"/>
      <c r="M615" s="51"/>
      <c r="O615" s="53"/>
      <c r="P615" s="53"/>
      <c r="Q615" s="53"/>
      <c r="R615" s="53"/>
      <c r="S615" s="53"/>
      <c r="T615" s="48">
        <v>17750</v>
      </c>
      <c r="U615" s="48">
        <v>17750</v>
      </c>
      <c r="V615" s="48"/>
      <c r="W615" s="48"/>
      <c r="X615" s="51"/>
      <c r="Y615" s="53"/>
      <c r="Z615" s="53"/>
      <c r="AA615" s="53"/>
      <c r="AB615" s="50">
        <v>10958</v>
      </c>
      <c r="AC615" s="50">
        <v>10958</v>
      </c>
      <c r="AD615" s="48"/>
      <c r="AE615" s="48"/>
      <c r="AF615" s="53"/>
      <c r="AG615" s="53"/>
      <c r="AH615" s="53"/>
      <c r="AI615" s="81">
        <v>16887</v>
      </c>
      <c r="AJ615" s="81">
        <v>16769.98</v>
      </c>
      <c r="AK615" s="48"/>
      <c r="AL615" s="85">
        <f t="shared" si="109"/>
        <v>0.99307040919050149</v>
      </c>
      <c r="AM615" s="57"/>
    </row>
    <row r="616" spans="1:41" s="52" customFormat="1" ht="15.75" customHeight="1" x14ac:dyDescent="0.25">
      <c r="A616" s="46" t="s">
        <v>160</v>
      </c>
      <c r="B616" s="47" t="s">
        <v>161</v>
      </c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51"/>
      <c r="O616" s="53"/>
      <c r="P616" s="53"/>
      <c r="Q616" s="53"/>
      <c r="R616" s="53"/>
      <c r="S616" s="53"/>
      <c r="T616" s="48"/>
      <c r="U616" s="48"/>
      <c r="V616" s="48"/>
      <c r="W616" s="48"/>
      <c r="X616" s="51"/>
      <c r="Y616" s="53"/>
      <c r="Z616" s="53"/>
      <c r="AA616" s="53"/>
      <c r="AB616" s="50">
        <v>500</v>
      </c>
      <c r="AC616" s="50">
        <v>500</v>
      </c>
      <c r="AD616" s="48"/>
      <c r="AE616" s="48"/>
      <c r="AF616" s="53"/>
      <c r="AG616" s="53"/>
      <c r="AH616" s="53"/>
      <c r="AI616" s="81">
        <v>5566</v>
      </c>
      <c r="AJ616" s="81">
        <v>5566</v>
      </c>
      <c r="AK616" s="48"/>
      <c r="AL616" s="85">
        <f t="shared" si="109"/>
        <v>1</v>
      </c>
      <c r="AM616" s="57"/>
    </row>
    <row r="617" spans="1:41" s="52" customFormat="1" ht="15.6" x14ac:dyDescent="0.25">
      <c r="A617" s="46">
        <v>4210</v>
      </c>
      <c r="B617" s="47" t="s">
        <v>27</v>
      </c>
      <c r="C617" s="48">
        <v>191900</v>
      </c>
      <c r="D617" s="48">
        <v>191900</v>
      </c>
      <c r="E617" s="48"/>
      <c r="F617" s="48"/>
      <c r="G617" s="48"/>
      <c r="H617" s="48"/>
      <c r="I617" s="48"/>
      <c r="J617" s="48"/>
      <c r="K617" s="48"/>
      <c r="L617" s="48"/>
      <c r="M617" s="51"/>
      <c r="O617" s="53"/>
      <c r="P617" s="53"/>
      <c r="Q617" s="53"/>
      <c r="R617" s="53"/>
      <c r="S617" s="53"/>
      <c r="T617" s="48">
        <v>41000</v>
      </c>
      <c r="U617" s="48">
        <v>41000</v>
      </c>
      <c r="V617" s="48"/>
      <c r="W617" s="48"/>
      <c r="X617" s="51"/>
      <c r="Y617" s="53"/>
      <c r="Z617" s="53"/>
      <c r="AA617" s="53"/>
      <c r="AB617" s="50">
        <v>15000</v>
      </c>
      <c r="AC617" s="50">
        <v>15000</v>
      </c>
      <c r="AD617" s="48"/>
      <c r="AE617" s="48"/>
      <c r="AF617" s="53"/>
      <c r="AG617" s="53"/>
      <c r="AH617" s="53"/>
      <c r="AI617" s="81">
        <v>46134</v>
      </c>
      <c r="AJ617" s="81">
        <v>46134</v>
      </c>
      <c r="AK617" s="48"/>
      <c r="AL617" s="85">
        <f t="shared" si="109"/>
        <v>1</v>
      </c>
      <c r="AM617" s="49"/>
    </row>
    <row r="618" spans="1:41" s="52" customFormat="1" ht="15.75" customHeight="1" x14ac:dyDescent="0.25">
      <c r="A618" s="46" t="s">
        <v>192</v>
      </c>
      <c r="B618" s="47" t="s">
        <v>193</v>
      </c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51"/>
      <c r="O618" s="53"/>
      <c r="P618" s="53"/>
      <c r="Q618" s="53"/>
      <c r="R618" s="53"/>
      <c r="S618" s="53"/>
      <c r="T618" s="48"/>
      <c r="U618" s="48"/>
      <c r="V618" s="48"/>
      <c r="W618" s="48"/>
      <c r="X618" s="51"/>
      <c r="Y618" s="53"/>
      <c r="Z618" s="53"/>
      <c r="AA618" s="53"/>
      <c r="AB618" s="50">
        <v>86150</v>
      </c>
      <c r="AC618" s="50">
        <v>86150</v>
      </c>
      <c r="AD618" s="48"/>
      <c r="AE618" s="48"/>
      <c r="AF618" s="53"/>
      <c r="AG618" s="53"/>
      <c r="AH618" s="53"/>
      <c r="AI618" s="81">
        <v>36479</v>
      </c>
      <c r="AJ618" s="81">
        <v>36478.06</v>
      </c>
      <c r="AK618" s="48"/>
      <c r="AL618" s="85">
        <f t="shared" si="109"/>
        <v>0.99997423174977373</v>
      </c>
      <c r="AM618" s="49"/>
    </row>
    <row r="619" spans="1:41" s="52" customFormat="1" ht="15.75" customHeight="1" x14ac:dyDescent="0.25">
      <c r="A619" s="46" t="s">
        <v>133</v>
      </c>
      <c r="B619" s="47" t="s">
        <v>24</v>
      </c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51"/>
      <c r="O619" s="53"/>
      <c r="P619" s="53"/>
      <c r="Q619" s="53"/>
      <c r="R619" s="53"/>
      <c r="S619" s="53"/>
      <c r="T619" s="48"/>
      <c r="U619" s="48"/>
      <c r="V619" s="48"/>
      <c r="W619" s="48"/>
      <c r="X619" s="51"/>
      <c r="Y619" s="53"/>
      <c r="Z619" s="53"/>
      <c r="AA619" s="53"/>
      <c r="AB619" s="50">
        <v>1000</v>
      </c>
      <c r="AC619" s="50">
        <v>1000</v>
      </c>
      <c r="AD619" s="48"/>
      <c r="AE619" s="48"/>
      <c r="AF619" s="53"/>
      <c r="AG619" s="53"/>
      <c r="AH619" s="53"/>
      <c r="AI619" s="81">
        <v>1008</v>
      </c>
      <c r="AJ619" s="81">
        <v>1007.27</v>
      </c>
      <c r="AK619" s="48"/>
      <c r="AL619" s="85">
        <f t="shared" si="109"/>
        <v>0.99927579365079366</v>
      </c>
      <c r="AM619" s="49"/>
    </row>
    <row r="620" spans="1:41" s="52" customFormat="1" ht="15.6" x14ac:dyDescent="0.25">
      <c r="A620" s="46">
        <v>4260</v>
      </c>
      <c r="B620" s="47" t="s">
        <v>6</v>
      </c>
      <c r="C620" s="48">
        <v>240870</v>
      </c>
      <c r="D620" s="48">
        <v>240870</v>
      </c>
      <c r="E620" s="48"/>
      <c r="F620" s="48"/>
      <c r="G620" s="48"/>
      <c r="H620" s="48"/>
      <c r="I620" s="48"/>
      <c r="J620" s="48"/>
      <c r="K620" s="48"/>
      <c r="L620" s="48"/>
      <c r="M620" s="51"/>
      <c r="O620" s="53"/>
      <c r="P620" s="53"/>
      <c r="Q620" s="53"/>
      <c r="R620" s="53"/>
      <c r="S620" s="53"/>
      <c r="T620" s="48">
        <v>113600</v>
      </c>
      <c r="U620" s="48">
        <v>113600</v>
      </c>
      <c r="V620" s="48"/>
      <c r="W620" s="48"/>
      <c r="X620" s="51"/>
      <c r="Y620" s="53"/>
      <c r="Z620" s="53"/>
      <c r="AA620" s="53"/>
      <c r="AB620" s="50">
        <v>77000</v>
      </c>
      <c r="AC620" s="50">
        <v>77000</v>
      </c>
      <c r="AD620" s="48"/>
      <c r="AE620" s="48"/>
      <c r="AF620" s="53"/>
      <c r="AG620" s="53"/>
      <c r="AH620" s="53"/>
      <c r="AI620" s="81">
        <v>128200</v>
      </c>
      <c r="AJ620" s="81">
        <v>128200</v>
      </c>
      <c r="AK620" s="48"/>
      <c r="AL620" s="85">
        <f t="shared" si="109"/>
        <v>1</v>
      </c>
      <c r="AM620" s="49"/>
    </row>
    <row r="621" spans="1:41" s="52" customFormat="1" ht="18.75" customHeight="1" x14ac:dyDescent="0.25">
      <c r="A621" s="46" t="s">
        <v>120</v>
      </c>
      <c r="B621" s="63" t="s">
        <v>29</v>
      </c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51"/>
      <c r="O621" s="53"/>
      <c r="P621" s="53"/>
      <c r="Q621" s="53"/>
      <c r="R621" s="53"/>
      <c r="S621" s="53"/>
      <c r="T621" s="48"/>
      <c r="U621" s="48"/>
      <c r="V621" s="48"/>
      <c r="W621" s="48"/>
      <c r="X621" s="51"/>
      <c r="Y621" s="53"/>
      <c r="Z621" s="53"/>
      <c r="AA621" s="53"/>
      <c r="AB621" s="50">
        <v>49220</v>
      </c>
      <c r="AC621" s="50">
        <v>49220</v>
      </c>
      <c r="AD621" s="48"/>
      <c r="AE621" s="48"/>
      <c r="AF621" s="53"/>
      <c r="AG621" s="53"/>
      <c r="AH621" s="53"/>
      <c r="AI621" s="81">
        <v>5783</v>
      </c>
      <c r="AJ621" s="81">
        <v>5782.61</v>
      </c>
      <c r="AK621" s="48"/>
      <c r="AL621" s="85">
        <f t="shared" si="109"/>
        <v>0.99993256095452177</v>
      </c>
      <c r="AM621" s="49"/>
    </row>
    <row r="622" spans="1:41" s="52" customFormat="1" ht="15.6" x14ac:dyDescent="0.25">
      <c r="A622" s="46" t="s">
        <v>144</v>
      </c>
      <c r="B622" s="63" t="s">
        <v>162</v>
      </c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51"/>
      <c r="O622" s="53"/>
      <c r="P622" s="53"/>
      <c r="Q622" s="53"/>
      <c r="R622" s="53"/>
      <c r="S622" s="53"/>
      <c r="T622" s="48"/>
      <c r="U622" s="48"/>
      <c r="V622" s="48"/>
      <c r="W622" s="48"/>
      <c r="X622" s="51"/>
      <c r="Y622" s="53"/>
      <c r="Z622" s="53"/>
      <c r="AA622" s="53"/>
      <c r="AB622" s="50">
        <v>3000</v>
      </c>
      <c r="AC622" s="50">
        <v>3000</v>
      </c>
      <c r="AD622" s="48"/>
      <c r="AE622" s="48"/>
      <c r="AF622" s="53"/>
      <c r="AG622" s="53"/>
      <c r="AH622" s="53"/>
      <c r="AI622" s="81">
        <v>265</v>
      </c>
      <c r="AJ622" s="81">
        <v>265</v>
      </c>
      <c r="AK622" s="48"/>
      <c r="AL622" s="85">
        <f t="shared" si="109"/>
        <v>1</v>
      </c>
      <c r="AM622" s="49"/>
    </row>
    <row r="623" spans="1:41" s="52" customFormat="1" ht="15.6" x14ac:dyDescent="0.25">
      <c r="A623" s="46">
        <v>4300</v>
      </c>
      <c r="B623" s="47" t="s">
        <v>80</v>
      </c>
      <c r="C623" s="48">
        <v>69500</v>
      </c>
      <c r="D623" s="48">
        <v>69500</v>
      </c>
      <c r="E623" s="48"/>
      <c r="F623" s="48"/>
      <c r="G623" s="48"/>
      <c r="H623" s="48"/>
      <c r="I623" s="48"/>
      <c r="J623" s="48"/>
      <c r="K623" s="48"/>
      <c r="L623" s="48"/>
      <c r="M623" s="51"/>
      <c r="O623" s="53"/>
      <c r="P623" s="53"/>
      <c r="Q623" s="53"/>
      <c r="R623" s="53"/>
      <c r="S623" s="53"/>
      <c r="T623" s="48">
        <v>37900</v>
      </c>
      <c r="U623" s="48">
        <v>37900</v>
      </c>
      <c r="V623" s="48"/>
      <c r="W623" s="48"/>
      <c r="X623" s="51"/>
      <c r="Y623" s="53"/>
      <c r="Z623" s="53"/>
      <c r="AA623" s="53"/>
      <c r="AB623" s="50">
        <v>10858</v>
      </c>
      <c r="AC623" s="50">
        <v>10858</v>
      </c>
      <c r="AD623" s="48"/>
      <c r="AE623" s="48"/>
      <c r="AF623" s="53"/>
      <c r="AG623" s="53"/>
      <c r="AH623" s="53"/>
      <c r="AI623" s="81">
        <v>40000</v>
      </c>
      <c r="AJ623" s="81">
        <v>39818.9</v>
      </c>
      <c r="AK623" s="48"/>
      <c r="AL623" s="85">
        <f t="shared" si="109"/>
        <v>0.99547249999999998</v>
      </c>
      <c r="AM623" s="49"/>
    </row>
    <row r="624" spans="1:41" s="52" customFormat="1" ht="21.75" customHeight="1" x14ac:dyDescent="0.25">
      <c r="A624" s="46" t="s">
        <v>178</v>
      </c>
      <c r="B624" s="55" t="s">
        <v>277</v>
      </c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51"/>
      <c r="O624" s="53"/>
      <c r="P624" s="53"/>
      <c r="Q624" s="53"/>
      <c r="R624" s="53"/>
      <c r="S624" s="53"/>
      <c r="T624" s="48"/>
      <c r="U624" s="48"/>
      <c r="V624" s="48"/>
      <c r="W624" s="48"/>
      <c r="X624" s="51"/>
      <c r="Y624" s="53"/>
      <c r="Z624" s="53"/>
      <c r="AA624" s="53"/>
      <c r="AB624" s="50">
        <v>1200</v>
      </c>
      <c r="AC624" s="50">
        <v>1200</v>
      </c>
      <c r="AD624" s="48"/>
      <c r="AE624" s="48"/>
      <c r="AF624" s="53"/>
      <c r="AG624" s="53"/>
      <c r="AH624" s="53"/>
      <c r="AI624" s="81">
        <v>1812</v>
      </c>
      <c r="AJ624" s="81">
        <v>1811.03</v>
      </c>
      <c r="AK624" s="48"/>
      <c r="AL624" s="85">
        <f t="shared" si="109"/>
        <v>0.99946467991169974</v>
      </c>
      <c r="AM624" s="49"/>
    </row>
    <row r="625" spans="1:40" s="52" customFormat="1" ht="18" customHeight="1" x14ac:dyDescent="0.25">
      <c r="A625" s="46" t="s">
        <v>118</v>
      </c>
      <c r="B625" s="47" t="s">
        <v>5</v>
      </c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51"/>
      <c r="O625" s="53"/>
      <c r="P625" s="53"/>
      <c r="Q625" s="53"/>
      <c r="R625" s="53"/>
      <c r="S625" s="53"/>
      <c r="T625" s="48"/>
      <c r="U625" s="48"/>
      <c r="V625" s="48"/>
      <c r="W625" s="48"/>
      <c r="X625" s="51"/>
      <c r="Y625" s="53"/>
      <c r="Z625" s="53"/>
      <c r="AA625" s="53"/>
      <c r="AB625" s="50">
        <v>500</v>
      </c>
      <c r="AC625" s="50">
        <v>500</v>
      </c>
      <c r="AD625" s="48"/>
      <c r="AE625" s="48"/>
      <c r="AF625" s="53"/>
      <c r="AG625" s="53"/>
      <c r="AH625" s="53"/>
      <c r="AI625" s="81">
        <v>118</v>
      </c>
      <c r="AJ625" s="81">
        <v>117.29</v>
      </c>
      <c r="AK625" s="48"/>
      <c r="AL625" s="85">
        <f t="shared" si="109"/>
        <v>0.99398305084745764</v>
      </c>
      <c r="AM625" s="49"/>
    </row>
    <row r="626" spans="1:40" s="52" customFormat="1" ht="15.6" x14ac:dyDescent="0.25">
      <c r="A626" s="46">
        <v>4440</v>
      </c>
      <c r="B626" s="47" t="s">
        <v>9</v>
      </c>
      <c r="C626" s="48">
        <v>90687</v>
      </c>
      <c r="D626" s="48">
        <v>90687</v>
      </c>
      <c r="E626" s="48"/>
      <c r="F626" s="48"/>
      <c r="G626" s="48"/>
      <c r="H626" s="48"/>
      <c r="I626" s="48"/>
      <c r="J626" s="48"/>
      <c r="K626" s="48"/>
      <c r="L626" s="48"/>
      <c r="M626" s="51"/>
      <c r="O626" s="53"/>
      <c r="P626" s="53"/>
      <c r="Q626" s="53"/>
      <c r="R626" s="53"/>
      <c r="S626" s="53"/>
      <c r="T626" s="48">
        <v>45600</v>
      </c>
      <c r="U626" s="48">
        <v>45600</v>
      </c>
      <c r="V626" s="48"/>
      <c r="W626" s="48"/>
      <c r="X626" s="51"/>
      <c r="Y626" s="53"/>
      <c r="Z626" s="53"/>
      <c r="AA626" s="53"/>
      <c r="AB626" s="50">
        <v>29000</v>
      </c>
      <c r="AC626" s="50">
        <v>29000</v>
      </c>
      <c r="AD626" s="48"/>
      <c r="AE626" s="48"/>
      <c r="AF626" s="53"/>
      <c r="AG626" s="53"/>
      <c r="AH626" s="53"/>
      <c r="AI626" s="81">
        <v>54005</v>
      </c>
      <c r="AJ626" s="81">
        <v>54004.54</v>
      </c>
      <c r="AK626" s="48"/>
      <c r="AL626" s="85">
        <f t="shared" si="109"/>
        <v>0.99999148227016021</v>
      </c>
      <c r="AM626" s="49"/>
    </row>
    <row r="627" spans="1:40" s="52" customFormat="1" ht="15.6" x14ac:dyDescent="0.25">
      <c r="A627" s="46" t="s">
        <v>150</v>
      </c>
      <c r="B627" s="47" t="s">
        <v>32</v>
      </c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51"/>
      <c r="O627" s="53"/>
      <c r="P627" s="53"/>
      <c r="Q627" s="53"/>
      <c r="R627" s="53"/>
      <c r="S627" s="53"/>
      <c r="T627" s="48"/>
      <c r="U627" s="48"/>
      <c r="V627" s="48"/>
      <c r="W627" s="48"/>
      <c r="X627" s="51"/>
      <c r="Y627" s="53"/>
      <c r="Z627" s="53"/>
      <c r="AA627" s="53"/>
      <c r="AB627" s="50">
        <v>180</v>
      </c>
      <c r="AC627" s="50">
        <v>180</v>
      </c>
      <c r="AD627" s="48"/>
      <c r="AE627" s="48"/>
      <c r="AF627" s="53"/>
      <c r="AG627" s="53"/>
      <c r="AH627" s="53"/>
      <c r="AI627" s="81">
        <v>2733</v>
      </c>
      <c r="AJ627" s="81">
        <v>2733</v>
      </c>
      <c r="AK627" s="48"/>
      <c r="AL627" s="85">
        <f t="shared" si="109"/>
        <v>1</v>
      </c>
      <c r="AM627" s="49"/>
    </row>
    <row r="628" spans="1:40" s="52" customFormat="1" ht="15.6" x14ac:dyDescent="0.25">
      <c r="A628" s="46" t="s">
        <v>165</v>
      </c>
      <c r="B628" s="58" t="s">
        <v>167</v>
      </c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51"/>
      <c r="O628" s="53"/>
      <c r="P628" s="53"/>
      <c r="Q628" s="53"/>
      <c r="R628" s="53"/>
      <c r="S628" s="53"/>
      <c r="T628" s="48"/>
      <c r="U628" s="48"/>
      <c r="V628" s="48"/>
      <c r="W628" s="48"/>
      <c r="X628" s="51"/>
      <c r="Y628" s="53"/>
      <c r="Z628" s="53"/>
      <c r="AA628" s="53"/>
      <c r="AB628" s="50"/>
      <c r="AC628" s="50"/>
      <c r="AD628" s="48"/>
      <c r="AE628" s="48"/>
      <c r="AF628" s="53"/>
      <c r="AG628" s="53"/>
      <c r="AH628" s="53"/>
      <c r="AI628" s="81">
        <v>393</v>
      </c>
      <c r="AJ628" s="81">
        <v>393</v>
      </c>
      <c r="AK628" s="48"/>
      <c r="AL628" s="85">
        <f t="shared" si="109"/>
        <v>1</v>
      </c>
      <c r="AM628" s="49"/>
    </row>
    <row r="629" spans="1:40" s="52" customFormat="1" ht="15.6" x14ac:dyDescent="0.25">
      <c r="A629" s="46" t="s">
        <v>179</v>
      </c>
      <c r="B629" s="47" t="s">
        <v>194</v>
      </c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51"/>
      <c r="O629" s="53"/>
      <c r="P629" s="53"/>
      <c r="Q629" s="53"/>
      <c r="R629" s="53"/>
      <c r="S629" s="53"/>
      <c r="T629" s="48"/>
      <c r="U629" s="48"/>
      <c r="V629" s="48"/>
      <c r="W629" s="48"/>
      <c r="X629" s="51"/>
      <c r="Y629" s="53"/>
      <c r="Z629" s="53"/>
      <c r="AA629" s="53"/>
      <c r="AB629" s="50"/>
      <c r="AC629" s="50"/>
      <c r="AD629" s="48"/>
      <c r="AE629" s="48"/>
      <c r="AF629" s="53"/>
      <c r="AG629" s="53"/>
      <c r="AH629" s="53"/>
      <c r="AI629" s="81">
        <v>615</v>
      </c>
      <c r="AJ629" s="81">
        <v>615</v>
      </c>
      <c r="AK629" s="48"/>
      <c r="AL629" s="85">
        <f t="shared" si="109"/>
        <v>1</v>
      </c>
      <c r="AM629" s="49"/>
    </row>
    <row r="630" spans="1:40" s="38" customFormat="1" ht="33" customHeight="1" x14ac:dyDescent="0.3">
      <c r="A630" s="34" t="s">
        <v>171</v>
      </c>
      <c r="B630" s="107" t="s">
        <v>172</v>
      </c>
      <c r="C630" s="101"/>
      <c r="D630" s="101"/>
      <c r="E630" s="101"/>
      <c r="F630" s="101"/>
      <c r="G630" s="101"/>
      <c r="H630" s="101"/>
      <c r="I630" s="101"/>
      <c r="J630" s="101"/>
      <c r="K630" s="101"/>
      <c r="L630" s="101"/>
      <c r="M630" s="101"/>
      <c r="N630" s="108"/>
      <c r="O630" s="101"/>
      <c r="P630" s="101"/>
      <c r="Q630" s="101"/>
      <c r="R630" s="101"/>
      <c r="S630" s="101"/>
      <c r="T630" s="101">
        <f t="shared" ref="T630:AA630" si="110">SUM(T631)</f>
        <v>10000</v>
      </c>
      <c r="U630" s="101">
        <f t="shared" si="110"/>
        <v>10000</v>
      </c>
      <c r="V630" s="101">
        <f t="shared" si="110"/>
        <v>0</v>
      </c>
      <c r="W630" s="101">
        <f t="shared" si="110"/>
        <v>0</v>
      </c>
      <c r="X630" s="101">
        <f t="shared" si="110"/>
        <v>0</v>
      </c>
      <c r="Y630" s="101">
        <f t="shared" si="110"/>
        <v>0</v>
      </c>
      <c r="Z630" s="101">
        <f t="shared" si="110"/>
        <v>0</v>
      </c>
      <c r="AA630" s="101">
        <f t="shared" si="110"/>
        <v>0</v>
      </c>
      <c r="AB630" s="101">
        <f t="shared" ref="AB630:AH630" si="111">SUM(AB631:AB631)</f>
        <v>10400</v>
      </c>
      <c r="AC630" s="101">
        <f t="shared" si="111"/>
        <v>10400</v>
      </c>
      <c r="AD630" s="101">
        <f t="shared" si="111"/>
        <v>0</v>
      </c>
      <c r="AE630" s="101">
        <f t="shared" si="111"/>
        <v>0</v>
      </c>
      <c r="AF630" s="101">
        <f t="shared" si="111"/>
        <v>0</v>
      </c>
      <c r="AG630" s="101">
        <f t="shared" si="111"/>
        <v>0</v>
      </c>
      <c r="AH630" s="101">
        <f t="shared" si="111"/>
        <v>0</v>
      </c>
      <c r="AI630" s="146">
        <f>SUM(AI631)</f>
        <v>22000</v>
      </c>
      <c r="AJ630" s="146">
        <f>SUM(AJ631)</f>
        <v>8000</v>
      </c>
      <c r="AK630" s="101">
        <f>SUM(AK631:AK631)</f>
        <v>0</v>
      </c>
      <c r="AL630" s="90">
        <f>SUM(AJ630/AI630)</f>
        <v>0.36363636363636365</v>
      </c>
      <c r="AM630" s="33"/>
    </row>
    <row r="631" spans="1:40" s="52" customFormat="1" ht="50.25" customHeight="1" x14ac:dyDescent="0.25">
      <c r="A631" s="54" t="s">
        <v>218</v>
      </c>
      <c r="B631" s="55" t="s">
        <v>263</v>
      </c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51"/>
      <c r="O631" s="53"/>
      <c r="P631" s="53"/>
      <c r="Q631" s="53"/>
      <c r="R631" s="53"/>
      <c r="S631" s="53"/>
      <c r="T631" s="48">
        <v>10000</v>
      </c>
      <c r="U631" s="48">
        <v>10000</v>
      </c>
      <c r="V631" s="48">
        <v>0</v>
      </c>
      <c r="W631" s="48">
        <v>0</v>
      </c>
      <c r="X631" s="51"/>
      <c r="Y631" s="53"/>
      <c r="Z631" s="53"/>
      <c r="AA631" s="53"/>
      <c r="AB631" s="50">
        <v>10400</v>
      </c>
      <c r="AC631" s="48">
        <v>10400</v>
      </c>
      <c r="AD631" s="48"/>
      <c r="AE631" s="48"/>
      <c r="AF631" s="53"/>
      <c r="AG631" s="53"/>
      <c r="AH631" s="53"/>
      <c r="AI631" s="81">
        <v>22000</v>
      </c>
      <c r="AJ631" s="82">
        <v>8000</v>
      </c>
      <c r="AK631" s="48"/>
      <c r="AL631" s="85">
        <f>SUM(AJ631/AI631)</f>
        <v>0.36363636363636365</v>
      </c>
      <c r="AM631" s="49"/>
      <c r="AN631" s="151"/>
    </row>
    <row r="632" spans="1:40" s="36" customFormat="1" ht="21.75" customHeight="1" x14ac:dyDescent="0.3">
      <c r="A632" s="34" t="s">
        <v>60</v>
      </c>
      <c r="B632" s="99" t="s">
        <v>16</v>
      </c>
      <c r="C632" s="100" t="e">
        <f>SUM(#REF!)</f>
        <v>#REF!</v>
      </c>
      <c r="D632" s="100" t="e">
        <f>SUM(#REF!)</f>
        <v>#REF!</v>
      </c>
      <c r="E632" s="100" t="e">
        <f>SUM(#REF!)</f>
        <v>#REF!</v>
      </c>
      <c r="F632" s="100" t="e">
        <f>SUM(#REF!)</f>
        <v>#REF!</v>
      </c>
      <c r="G632" s="100" t="e">
        <f>SUM(#REF!)</f>
        <v>#REF!</v>
      </c>
      <c r="H632" s="100"/>
      <c r="I632" s="100"/>
      <c r="J632" s="100"/>
      <c r="K632" s="100"/>
      <c r="L632" s="100"/>
      <c r="M632" s="100" t="e">
        <f>SUM(#REF!)</f>
        <v>#REF!</v>
      </c>
      <c r="N632" s="100" t="e">
        <f>SUM(#REF!)</f>
        <v>#REF!</v>
      </c>
      <c r="O632" s="100" t="e">
        <f>SUM(#REF!)</f>
        <v>#REF!</v>
      </c>
      <c r="P632" s="100" t="e">
        <f>SUM(#REF!)</f>
        <v>#REF!</v>
      </c>
      <c r="Q632" s="100" t="e">
        <f>SUM(#REF!)</f>
        <v>#REF!</v>
      </c>
      <c r="R632" s="100" t="e">
        <f>SUM(#REF!)</f>
        <v>#REF!</v>
      </c>
      <c r="S632" s="100" t="e">
        <f>SUM(#REF!)</f>
        <v>#REF!</v>
      </c>
      <c r="T632" s="100">
        <f t="shared" ref="T632:AK632" si="112">SUM(T634:T634)</f>
        <v>0</v>
      </c>
      <c r="U632" s="100">
        <f t="shared" si="112"/>
        <v>0</v>
      </c>
      <c r="V632" s="100">
        <f t="shared" si="112"/>
        <v>0</v>
      </c>
      <c r="W632" s="100">
        <f t="shared" si="112"/>
        <v>0</v>
      </c>
      <c r="X632" s="100">
        <f t="shared" si="112"/>
        <v>0</v>
      </c>
      <c r="Y632" s="100">
        <f t="shared" si="112"/>
        <v>0</v>
      </c>
      <c r="Z632" s="100">
        <f t="shared" si="112"/>
        <v>0</v>
      </c>
      <c r="AA632" s="100">
        <f t="shared" si="112"/>
        <v>0</v>
      </c>
      <c r="AB632" s="100">
        <f t="shared" si="112"/>
        <v>0</v>
      </c>
      <c r="AC632" s="100">
        <f t="shared" si="112"/>
        <v>0</v>
      </c>
      <c r="AD632" s="100">
        <f t="shared" si="112"/>
        <v>0</v>
      </c>
      <c r="AE632" s="100">
        <f t="shared" si="112"/>
        <v>0</v>
      </c>
      <c r="AF632" s="100">
        <f t="shared" si="112"/>
        <v>0</v>
      </c>
      <c r="AG632" s="100">
        <f t="shared" si="112"/>
        <v>0</v>
      </c>
      <c r="AH632" s="100">
        <f t="shared" si="112"/>
        <v>0</v>
      </c>
      <c r="AI632" s="145">
        <f>SUM(AI633:AI634)</f>
        <v>3500</v>
      </c>
      <c r="AJ632" s="145">
        <f>SUM(AJ633:AJ634)</f>
        <v>3500</v>
      </c>
      <c r="AK632" s="100">
        <f t="shared" si="112"/>
        <v>0</v>
      </c>
      <c r="AL632" s="90">
        <f>SUM(AJ632/AI632)</f>
        <v>1</v>
      </c>
      <c r="AM632" s="35"/>
    </row>
    <row r="633" spans="1:40" s="36" customFormat="1" ht="21.75" customHeight="1" x14ac:dyDescent="0.3">
      <c r="A633" s="46" t="s">
        <v>119</v>
      </c>
      <c r="B633" s="47" t="s">
        <v>175</v>
      </c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51"/>
      <c r="N633" s="52"/>
      <c r="O633" s="53"/>
      <c r="P633" s="53"/>
      <c r="Q633" s="53"/>
      <c r="R633" s="53"/>
      <c r="S633" s="53"/>
      <c r="T633" s="48"/>
      <c r="U633" s="48"/>
      <c r="V633" s="48"/>
      <c r="W633" s="48"/>
      <c r="X633" s="51"/>
      <c r="Y633" s="53"/>
      <c r="Z633" s="53"/>
      <c r="AA633" s="53"/>
      <c r="AB633" s="50"/>
      <c r="AC633" s="50"/>
      <c r="AD633" s="48"/>
      <c r="AE633" s="48"/>
      <c r="AF633" s="53"/>
      <c r="AG633" s="53"/>
      <c r="AH633" s="53"/>
      <c r="AI633" s="81">
        <v>3000</v>
      </c>
      <c r="AJ633" s="81">
        <v>3000</v>
      </c>
      <c r="AK633" s="48"/>
      <c r="AL633" s="85">
        <f>SUM(AJ633/AI633)</f>
        <v>1</v>
      </c>
      <c r="AM633" s="35"/>
    </row>
    <row r="634" spans="1:40" s="52" customFormat="1" ht="15" customHeight="1" x14ac:dyDescent="0.25">
      <c r="A634" s="46" t="s">
        <v>120</v>
      </c>
      <c r="B634" s="47" t="s">
        <v>29</v>
      </c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51"/>
      <c r="O634" s="53"/>
      <c r="P634" s="53"/>
      <c r="Q634" s="53"/>
      <c r="R634" s="53"/>
      <c r="S634" s="53"/>
      <c r="T634" s="48"/>
      <c r="U634" s="48"/>
      <c r="V634" s="48"/>
      <c r="W634" s="48"/>
      <c r="X634" s="51"/>
      <c r="Y634" s="53"/>
      <c r="Z634" s="53"/>
      <c r="AA634" s="53"/>
      <c r="AB634" s="50"/>
      <c r="AC634" s="50"/>
      <c r="AD634" s="48"/>
      <c r="AE634" s="48"/>
      <c r="AF634" s="53"/>
      <c r="AG634" s="53"/>
      <c r="AH634" s="53"/>
      <c r="AI634" s="81">
        <v>500</v>
      </c>
      <c r="AJ634" s="81">
        <v>500</v>
      </c>
      <c r="AK634" s="48"/>
      <c r="AL634" s="85">
        <f>SUM(AJ634/AI634)</f>
        <v>1</v>
      </c>
      <c r="AM634" s="49"/>
    </row>
    <row r="635" spans="1:40" s="38" customFormat="1" ht="25.5" customHeight="1" x14ac:dyDescent="0.3">
      <c r="A635" s="34" t="s">
        <v>199</v>
      </c>
      <c r="B635" s="99" t="s">
        <v>200</v>
      </c>
      <c r="C635" s="100"/>
      <c r="D635" s="100"/>
      <c r="E635" s="100"/>
      <c r="F635" s="100"/>
      <c r="G635" s="100"/>
      <c r="H635" s="100"/>
      <c r="I635" s="100"/>
      <c r="J635" s="100"/>
      <c r="K635" s="100"/>
      <c r="L635" s="100"/>
      <c r="M635" s="101"/>
      <c r="N635" s="102"/>
      <c r="O635" s="101"/>
      <c r="P635" s="101"/>
      <c r="Q635" s="101"/>
      <c r="R635" s="101"/>
      <c r="S635" s="101"/>
      <c r="T635" s="100"/>
      <c r="U635" s="100"/>
      <c r="V635" s="100"/>
      <c r="W635" s="100"/>
      <c r="X635" s="101"/>
      <c r="Y635" s="101"/>
      <c r="Z635" s="101"/>
      <c r="AA635" s="101"/>
      <c r="AB635" s="100" t="e">
        <f>SUM(#REF!)</f>
        <v>#REF!</v>
      </c>
      <c r="AC635" s="100" t="e">
        <f>SUM(#REF!)</f>
        <v>#REF!</v>
      </c>
      <c r="AD635" s="100" t="e">
        <f>SUM(#REF!)</f>
        <v>#REF!</v>
      </c>
      <c r="AE635" s="100" t="e">
        <f>SUM(#REF!)</f>
        <v>#REF!</v>
      </c>
      <c r="AF635" s="100" t="e">
        <f>SUM(#REF!)</f>
        <v>#REF!</v>
      </c>
      <c r="AG635" s="100" t="e">
        <f>SUM(#REF!)</f>
        <v>#REF!</v>
      </c>
      <c r="AH635" s="100" t="e">
        <f>SUM(#REF!)</f>
        <v>#REF!</v>
      </c>
      <c r="AI635" s="145">
        <f>SUM(AI636:AI636)</f>
        <v>7510</v>
      </c>
      <c r="AJ635" s="145">
        <f>SUM(AJ636:AJ636)</f>
        <v>7457.98</v>
      </c>
      <c r="AK635" s="100" t="e">
        <f>SUM(#REF!)</f>
        <v>#REF!</v>
      </c>
      <c r="AL635" s="90">
        <f t="shared" ref="AL635:AL702" si="113">SUM(AJ635/AI635)</f>
        <v>0.99307323568575223</v>
      </c>
      <c r="AM635" s="33"/>
    </row>
    <row r="636" spans="1:40" s="52" customFormat="1" ht="18.75" customHeight="1" x14ac:dyDescent="0.25">
      <c r="A636" s="46" t="s">
        <v>179</v>
      </c>
      <c r="B636" s="47" t="s">
        <v>194</v>
      </c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51"/>
      <c r="O636" s="53"/>
      <c r="P636" s="53"/>
      <c r="Q636" s="53"/>
      <c r="R636" s="53"/>
      <c r="S636" s="53"/>
      <c r="T636" s="48"/>
      <c r="U636" s="48"/>
      <c r="V636" s="48"/>
      <c r="W636" s="48"/>
      <c r="X636" s="51"/>
      <c r="Y636" s="53"/>
      <c r="Z636" s="53"/>
      <c r="AA636" s="53"/>
      <c r="AB636" s="50"/>
      <c r="AC636" s="48"/>
      <c r="AD636" s="48"/>
      <c r="AE636" s="48"/>
      <c r="AF636" s="53"/>
      <c r="AG636" s="53"/>
      <c r="AH636" s="53"/>
      <c r="AI636" s="81">
        <v>7510</v>
      </c>
      <c r="AJ636" s="82">
        <v>7457.98</v>
      </c>
      <c r="AK636" s="48"/>
      <c r="AL636" s="85">
        <f t="shared" si="113"/>
        <v>0.99307323568575223</v>
      </c>
      <c r="AM636" s="49"/>
    </row>
    <row r="637" spans="1:40" s="38" customFormat="1" ht="18.75" customHeight="1" x14ac:dyDescent="0.3">
      <c r="A637" s="34" t="s">
        <v>203</v>
      </c>
      <c r="B637" s="99" t="s">
        <v>10</v>
      </c>
      <c r="C637" s="100"/>
      <c r="D637" s="100"/>
      <c r="E637" s="100"/>
      <c r="F637" s="100"/>
      <c r="G637" s="100"/>
      <c r="H637" s="100"/>
      <c r="I637" s="100"/>
      <c r="J637" s="100"/>
      <c r="K637" s="100"/>
      <c r="L637" s="100"/>
      <c r="M637" s="101"/>
      <c r="N637" s="102"/>
      <c r="O637" s="101"/>
      <c r="P637" s="101"/>
      <c r="Q637" s="101"/>
      <c r="R637" s="101"/>
      <c r="S637" s="101"/>
      <c r="T637" s="100"/>
      <c r="U637" s="100"/>
      <c r="V637" s="100"/>
      <c r="W637" s="100"/>
      <c r="X637" s="101"/>
      <c r="Y637" s="101"/>
      <c r="Z637" s="101"/>
      <c r="AA637" s="101"/>
      <c r="AB637" s="100">
        <f t="shared" ref="AB637:AH637" si="114">SUM(AB638:AB641)</f>
        <v>8375</v>
      </c>
      <c r="AC637" s="100">
        <f t="shared" si="114"/>
        <v>8375</v>
      </c>
      <c r="AD637" s="100">
        <f t="shared" si="114"/>
        <v>0</v>
      </c>
      <c r="AE637" s="100">
        <f t="shared" si="114"/>
        <v>0</v>
      </c>
      <c r="AF637" s="100">
        <f t="shared" si="114"/>
        <v>0</v>
      </c>
      <c r="AG637" s="100">
        <f t="shared" si="114"/>
        <v>0</v>
      </c>
      <c r="AH637" s="100">
        <f t="shared" si="114"/>
        <v>0</v>
      </c>
      <c r="AI637" s="145">
        <f>SUM(AI638:AI645)</f>
        <v>138099</v>
      </c>
      <c r="AJ637" s="145">
        <f>SUM(AJ638:AJ645)</f>
        <v>62894.289999999994</v>
      </c>
      <c r="AK637" s="100">
        <f>SUM(AK638:AK641)</f>
        <v>0</v>
      </c>
      <c r="AL637" s="90">
        <f t="shared" si="113"/>
        <v>0.45542900383058527</v>
      </c>
      <c r="AM637" s="33"/>
    </row>
    <row r="638" spans="1:40" s="52" customFormat="1" ht="18.75" customHeight="1" x14ac:dyDescent="0.25">
      <c r="A638" s="46">
        <v>3020</v>
      </c>
      <c r="B638" s="47" t="s">
        <v>306</v>
      </c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51"/>
      <c r="O638" s="53"/>
      <c r="P638" s="53"/>
      <c r="Q638" s="53"/>
      <c r="R638" s="53"/>
      <c r="S638" s="53"/>
      <c r="T638" s="48"/>
      <c r="U638" s="48"/>
      <c r="V638" s="48"/>
      <c r="W638" s="48"/>
      <c r="X638" s="51"/>
      <c r="Y638" s="53"/>
      <c r="Z638" s="53"/>
      <c r="AA638" s="53"/>
      <c r="AB638" s="50">
        <v>3913</v>
      </c>
      <c r="AC638" s="50">
        <v>3913</v>
      </c>
      <c r="AD638" s="48"/>
      <c r="AE638" s="48"/>
      <c r="AF638" s="53"/>
      <c r="AG638" s="53"/>
      <c r="AH638" s="53"/>
      <c r="AI638" s="81">
        <v>15479</v>
      </c>
      <c r="AJ638" s="81">
        <v>15478.98</v>
      </c>
      <c r="AK638" s="48"/>
      <c r="AL638" s="85">
        <f t="shared" si="113"/>
        <v>0.99999870792686862</v>
      </c>
      <c r="AM638" s="57"/>
    </row>
    <row r="639" spans="1:40" s="52" customFormat="1" ht="18.75" customHeight="1" x14ac:dyDescent="0.25">
      <c r="A639" s="46" t="s">
        <v>142</v>
      </c>
      <c r="B639" s="47" t="s">
        <v>26</v>
      </c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51"/>
      <c r="O639" s="53"/>
      <c r="P639" s="53"/>
      <c r="Q639" s="53"/>
      <c r="R639" s="53"/>
      <c r="S639" s="53"/>
      <c r="T639" s="48"/>
      <c r="U639" s="48"/>
      <c r="V639" s="48"/>
      <c r="W639" s="48"/>
      <c r="X639" s="51"/>
      <c r="Y639" s="53"/>
      <c r="Z639" s="53"/>
      <c r="AA639" s="53"/>
      <c r="AB639" s="50"/>
      <c r="AC639" s="50"/>
      <c r="AD639" s="48"/>
      <c r="AE639" s="48"/>
      <c r="AF639" s="53"/>
      <c r="AG639" s="53"/>
      <c r="AH639" s="53"/>
      <c r="AI639" s="81">
        <v>4700</v>
      </c>
      <c r="AJ639" s="81">
        <v>4700</v>
      </c>
      <c r="AK639" s="48"/>
      <c r="AL639" s="85">
        <f t="shared" si="113"/>
        <v>1</v>
      </c>
      <c r="AM639" s="57"/>
    </row>
    <row r="640" spans="1:40" s="52" customFormat="1" ht="18.75" customHeight="1" x14ac:dyDescent="0.25">
      <c r="A640" s="46" t="s">
        <v>130</v>
      </c>
      <c r="B640" s="47" t="s">
        <v>174</v>
      </c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51"/>
      <c r="O640" s="53"/>
      <c r="P640" s="53"/>
      <c r="Q640" s="53"/>
      <c r="R640" s="53"/>
      <c r="S640" s="53"/>
      <c r="T640" s="48"/>
      <c r="U640" s="48"/>
      <c r="V640" s="48"/>
      <c r="W640" s="48"/>
      <c r="X640" s="51"/>
      <c r="Y640" s="53"/>
      <c r="Z640" s="53"/>
      <c r="AA640" s="53"/>
      <c r="AB640" s="50">
        <v>3913</v>
      </c>
      <c r="AC640" s="50">
        <v>3913</v>
      </c>
      <c r="AD640" s="48"/>
      <c r="AE640" s="48"/>
      <c r="AF640" s="53"/>
      <c r="AG640" s="53"/>
      <c r="AH640" s="53"/>
      <c r="AI640" s="81">
        <v>11804</v>
      </c>
      <c r="AJ640" s="81">
        <v>5682.15</v>
      </c>
      <c r="AK640" s="48"/>
      <c r="AL640" s="85">
        <f t="shared" si="113"/>
        <v>0.48137495764147742</v>
      </c>
      <c r="AM640" s="57"/>
    </row>
    <row r="641" spans="1:39" s="52" customFormat="1" ht="18.75" customHeight="1" x14ac:dyDescent="0.25">
      <c r="A641" s="46" t="s">
        <v>143</v>
      </c>
      <c r="B641" s="47" t="s">
        <v>8</v>
      </c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51"/>
      <c r="O641" s="53"/>
      <c r="P641" s="53"/>
      <c r="Q641" s="53"/>
      <c r="R641" s="53"/>
      <c r="S641" s="53"/>
      <c r="T641" s="48"/>
      <c r="U641" s="48"/>
      <c r="V641" s="48"/>
      <c r="W641" s="48"/>
      <c r="X641" s="51"/>
      <c r="Y641" s="53"/>
      <c r="Z641" s="53"/>
      <c r="AA641" s="53"/>
      <c r="AB641" s="50">
        <v>549</v>
      </c>
      <c r="AC641" s="50">
        <v>549</v>
      </c>
      <c r="AD641" s="48"/>
      <c r="AE641" s="48"/>
      <c r="AF641" s="53"/>
      <c r="AG641" s="53"/>
      <c r="AH641" s="53"/>
      <c r="AI641" s="81">
        <v>2116</v>
      </c>
      <c r="AJ641" s="81">
        <v>637.66999999999996</v>
      </c>
      <c r="AK641" s="48"/>
      <c r="AL641" s="85">
        <f t="shared" si="113"/>
        <v>0.3013563327032136</v>
      </c>
      <c r="AM641" s="57"/>
    </row>
    <row r="642" spans="1:39" s="52" customFormat="1" ht="18.75" customHeight="1" x14ac:dyDescent="0.25">
      <c r="A642" s="46" t="s">
        <v>160</v>
      </c>
      <c r="B642" s="47" t="s">
        <v>161</v>
      </c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51"/>
      <c r="O642" s="53"/>
      <c r="P642" s="53"/>
      <c r="Q642" s="53"/>
      <c r="R642" s="53"/>
      <c r="S642" s="53"/>
      <c r="T642" s="48"/>
      <c r="U642" s="48"/>
      <c r="V642" s="48"/>
      <c r="W642" s="48"/>
      <c r="X642" s="51"/>
      <c r="Y642" s="53"/>
      <c r="Z642" s="53"/>
      <c r="AA642" s="53"/>
      <c r="AB642" s="50"/>
      <c r="AC642" s="50"/>
      <c r="AD642" s="48"/>
      <c r="AE642" s="48"/>
      <c r="AF642" s="53"/>
      <c r="AG642" s="53"/>
      <c r="AH642" s="53"/>
      <c r="AI642" s="81">
        <v>60000</v>
      </c>
      <c r="AJ642" s="81">
        <v>27939</v>
      </c>
      <c r="AK642" s="48"/>
      <c r="AL642" s="85">
        <f t="shared" si="113"/>
        <v>0.46565000000000001</v>
      </c>
      <c r="AM642" s="57"/>
    </row>
    <row r="643" spans="1:39" s="52" customFormat="1" ht="18.75" customHeight="1" x14ac:dyDescent="0.25">
      <c r="A643" s="46">
        <v>4210</v>
      </c>
      <c r="B643" s="47" t="s">
        <v>27</v>
      </c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51"/>
      <c r="O643" s="53"/>
      <c r="P643" s="53"/>
      <c r="Q643" s="53"/>
      <c r="R643" s="53"/>
      <c r="S643" s="53"/>
      <c r="T643" s="48"/>
      <c r="U643" s="48"/>
      <c r="V643" s="48"/>
      <c r="W643" s="48"/>
      <c r="X643" s="51"/>
      <c r="Y643" s="53"/>
      <c r="Z643" s="53"/>
      <c r="AA643" s="53"/>
      <c r="AB643" s="50"/>
      <c r="AC643" s="50"/>
      <c r="AD643" s="48"/>
      <c r="AE643" s="48"/>
      <c r="AF643" s="53"/>
      <c r="AG643" s="53"/>
      <c r="AH643" s="53"/>
      <c r="AI643" s="81">
        <v>10000</v>
      </c>
      <c r="AJ643" s="81">
        <v>0</v>
      </c>
      <c r="AK643" s="48"/>
      <c r="AL643" s="85">
        <f t="shared" si="113"/>
        <v>0</v>
      </c>
      <c r="AM643" s="57"/>
    </row>
    <row r="644" spans="1:39" s="52" customFormat="1" ht="18.75" customHeight="1" x14ac:dyDescent="0.25">
      <c r="A644" s="46" t="s">
        <v>133</v>
      </c>
      <c r="B644" s="47" t="s">
        <v>24</v>
      </c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51"/>
      <c r="O644" s="53"/>
      <c r="P644" s="53"/>
      <c r="Q644" s="53"/>
      <c r="R644" s="53"/>
      <c r="S644" s="53"/>
      <c r="T644" s="48"/>
      <c r="U644" s="48"/>
      <c r="V644" s="48"/>
      <c r="W644" s="48"/>
      <c r="X644" s="51"/>
      <c r="Y644" s="53"/>
      <c r="Z644" s="53"/>
      <c r="AA644" s="53"/>
      <c r="AB644" s="50"/>
      <c r="AC644" s="50"/>
      <c r="AD644" s="48"/>
      <c r="AE644" s="48"/>
      <c r="AF644" s="53"/>
      <c r="AG644" s="53"/>
      <c r="AH644" s="53"/>
      <c r="AI644" s="81">
        <v>24000</v>
      </c>
      <c r="AJ644" s="81">
        <v>7297.49</v>
      </c>
      <c r="AK644" s="48"/>
      <c r="AL644" s="85">
        <f t="shared" si="113"/>
        <v>0.30406208333333334</v>
      </c>
      <c r="AM644" s="57"/>
    </row>
    <row r="645" spans="1:39" s="52" customFormat="1" ht="18.75" customHeight="1" x14ac:dyDescent="0.25">
      <c r="A645" s="46" t="s">
        <v>114</v>
      </c>
      <c r="B645" s="58" t="s">
        <v>28</v>
      </c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51"/>
      <c r="O645" s="53"/>
      <c r="P645" s="53"/>
      <c r="Q645" s="53"/>
      <c r="R645" s="53"/>
      <c r="S645" s="53"/>
      <c r="T645" s="48"/>
      <c r="U645" s="48"/>
      <c r="V645" s="48"/>
      <c r="W645" s="48"/>
      <c r="X645" s="51"/>
      <c r="Y645" s="53"/>
      <c r="Z645" s="53"/>
      <c r="AA645" s="53"/>
      <c r="AB645" s="50"/>
      <c r="AC645" s="50"/>
      <c r="AD645" s="48"/>
      <c r="AE645" s="48"/>
      <c r="AF645" s="53"/>
      <c r="AG645" s="53"/>
      <c r="AH645" s="53"/>
      <c r="AI645" s="81">
        <v>10000</v>
      </c>
      <c r="AJ645" s="81">
        <v>1159</v>
      </c>
      <c r="AK645" s="48"/>
      <c r="AL645" s="85">
        <f t="shared" si="113"/>
        <v>0.1159</v>
      </c>
      <c r="AM645" s="57"/>
    </row>
    <row r="646" spans="1:39" s="38" customFormat="1" ht="19.2" customHeight="1" thickBot="1" x14ac:dyDescent="0.35">
      <c r="A646" s="37"/>
      <c r="B646" s="125" t="s">
        <v>298</v>
      </c>
      <c r="C646" s="123" t="e">
        <f>SUM(C660+#REF!)</f>
        <v>#REF!</v>
      </c>
      <c r="D646" s="123" t="e">
        <f>SUM(D660+#REF!)</f>
        <v>#REF!</v>
      </c>
      <c r="E646" s="123" t="e">
        <f>SUM(E660+#REF!)</f>
        <v>#REF!</v>
      </c>
      <c r="F646" s="123" t="e">
        <f>SUM(F660+#REF!)</f>
        <v>#REF!</v>
      </c>
      <c r="G646" s="123" t="e">
        <f>SUM(G660+#REF!)</f>
        <v>#REF!</v>
      </c>
      <c r="H646" s="123"/>
      <c r="I646" s="123"/>
      <c r="J646" s="123"/>
      <c r="K646" s="123"/>
      <c r="L646" s="123"/>
      <c r="M646" s="123" t="e">
        <f>SUM(M660+#REF!)</f>
        <v>#REF!</v>
      </c>
      <c r="N646" s="123" t="e">
        <f>SUM(N660+#REF!)</f>
        <v>#REF!</v>
      </c>
      <c r="O646" s="123" t="e">
        <f>SUM(O660+#REF!)</f>
        <v>#REF!</v>
      </c>
      <c r="P646" s="123"/>
      <c r="Q646" s="123"/>
      <c r="R646" s="123" t="e">
        <f>SUM(R660+#REF!)</f>
        <v>#REF!</v>
      </c>
      <c r="S646" s="123" t="e">
        <f>SUM(S660+#REF!)</f>
        <v>#REF!</v>
      </c>
      <c r="T646" s="123" t="e">
        <f>SUM(T660+#REF!)</f>
        <v>#REF!</v>
      </c>
      <c r="U646" s="123" t="e">
        <f>SUM(U660+#REF!)</f>
        <v>#REF!</v>
      </c>
      <c r="V646" s="123" t="e">
        <f>SUM(V660+#REF!)</f>
        <v>#REF!</v>
      </c>
      <c r="W646" s="123" t="e">
        <f>SUM(W660+#REF!)</f>
        <v>#REF!</v>
      </c>
      <c r="X646" s="119" t="e">
        <f>SUM(X660+#REF!)</f>
        <v>#REF!</v>
      </c>
      <c r="Y646" s="120" t="e">
        <f>SUM(Y660+#REF!)</f>
        <v>#REF!</v>
      </c>
      <c r="Z646" s="123" t="e">
        <f>SUM(Z660+#REF!)</f>
        <v>#REF!</v>
      </c>
      <c r="AA646" s="123" t="e">
        <f>SUM(AA660+#REF!)</f>
        <v>#REF!</v>
      </c>
      <c r="AB646" s="123" t="e">
        <f>SUM(AB660+#REF!)</f>
        <v>#REF!</v>
      </c>
      <c r="AC646" s="123" t="e">
        <f>SUM(AC660+#REF!)</f>
        <v>#REF!</v>
      </c>
      <c r="AD646" s="123" t="e">
        <f>SUM(AD660+#REF!)</f>
        <v>#REF!</v>
      </c>
      <c r="AE646" s="123" t="e">
        <f>SUM(AE660+#REF!)</f>
        <v>#REF!</v>
      </c>
      <c r="AF646" s="123" t="e">
        <f>SUM(AF660+#REF!)</f>
        <v>#REF!</v>
      </c>
      <c r="AG646" s="123" t="e">
        <f>SUM(AG660+#REF!)</f>
        <v>#REF!</v>
      </c>
      <c r="AH646" s="123" t="e">
        <f>SUM(AH660+#REF!)</f>
        <v>#REF!</v>
      </c>
      <c r="AI646" s="124">
        <f>SUM(AI654+AI664+AI688+AI647)</f>
        <v>12261920.800000001</v>
      </c>
      <c r="AJ646" s="124">
        <f>SUM(AJ654+AJ664+AJ688+AJ647)</f>
        <v>11341912.239999998</v>
      </c>
      <c r="AK646" s="123" t="e">
        <f>SUM(AK660+#REF!)</f>
        <v>#REF!</v>
      </c>
      <c r="AL646" s="122">
        <f t="shared" si="113"/>
        <v>0.92497027382528829</v>
      </c>
      <c r="AM646" s="42"/>
    </row>
    <row r="647" spans="1:39" s="38" customFormat="1" ht="21.6" customHeight="1" thickTop="1" x14ac:dyDescent="0.3">
      <c r="A647" s="34" t="s">
        <v>348</v>
      </c>
      <c r="B647" s="99" t="s">
        <v>349</v>
      </c>
      <c r="C647" s="100"/>
      <c r="D647" s="100"/>
      <c r="E647" s="100"/>
      <c r="F647" s="100"/>
      <c r="G647" s="100"/>
      <c r="H647" s="100"/>
      <c r="I647" s="100"/>
      <c r="J647" s="100"/>
      <c r="K647" s="100"/>
      <c r="L647" s="100"/>
      <c r="M647" s="101"/>
      <c r="N647" s="102"/>
      <c r="O647" s="101"/>
      <c r="P647" s="101"/>
      <c r="Q647" s="101"/>
      <c r="R647" s="101"/>
      <c r="S647" s="101"/>
      <c r="T647" s="100"/>
      <c r="U647" s="100"/>
      <c r="V647" s="100"/>
      <c r="W647" s="100"/>
      <c r="X647" s="101"/>
      <c r="Y647" s="101"/>
      <c r="Z647" s="101"/>
      <c r="AA647" s="101"/>
      <c r="AB647" s="100"/>
      <c r="AC647" s="100"/>
      <c r="AD647" s="100"/>
      <c r="AE647" s="100"/>
      <c r="AF647" s="100"/>
      <c r="AG647" s="100"/>
      <c r="AH647" s="100"/>
      <c r="AI647" s="145">
        <f>SUM(AI648:AI653)</f>
        <v>458120</v>
      </c>
      <c r="AJ647" s="145">
        <f>SUM(AJ648:AJ653)</f>
        <v>411675.36</v>
      </c>
      <c r="AK647" s="100"/>
      <c r="AL647" s="90">
        <f t="shared" ref="AL647:AL653" si="115">SUM(AJ647/AI647)</f>
        <v>0.89861905177682699</v>
      </c>
      <c r="AM647" s="42"/>
    </row>
    <row r="648" spans="1:39" s="52" customFormat="1" ht="15" customHeight="1" x14ac:dyDescent="0.25">
      <c r="A648" s="46" t="s">
        <v>141</v>
      </c>
      <c r="B648" s="58" t="s">
        <v>12</v>
      </c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51"/>
      <c r="Y648" s="53"/>
      <c r="Z648" s="48"/>
      <c r="AA648" s="48"/>
      <c r="AB648" s="48"/>
      <c r="AC648" s="48"/>
      <c r="AD648" s="48"/>
      <c r="AE648" s="48"/>
      <c r="AF648" s="48"/>
      <c r="AG648" s="48"/>
      <c r="AH648" s="48"/>
      <c r="AI648" s="82">
        <v>57900</v>
      </c>
      <c r="AJ648" s="82">
        <v>54900</v>
      </c>
      <c r="AK648" s="48"/>
      <c r="AL648" s="85">
        <f t="shared" si="115"/>
        <v>0.94818652849740936</v>
      </c>
      <c r="AM648" s="49"/>
    </row>
    <row r="649" spans="1:39" s="38" customFormat="1" ht="15" customHeight="1" x14ac:dyDescent="0.3">
      <c r="A649" s="46" t="s">
        <v>142</v>
      </c>
      <c r="B649" s="58" t="s">
        <v>26</v>
      </c>
      <c r="C649" s="184"/>
      <c r="D649" s="184"/>
      <c r="E649" s="184"/>
      <c r="F649" s="184"/>
      <c r="G649" s="184"/>
      <c r="H649" s="184"/>
      <c r="I649" s="184"/>
      <c r="J649" s="184"/>
      <c r="K649" s="184"/>
      <c r="L649" s="184"/>
      <c r="M649" s="184"/>
      <c r="N649" s="184"/>
      <c r="O649" s="184"/>
      <c r="P649" s="184"/>
      <c r="Q649" s="184"/>
      <c r="R649" s="184"/>
      <c r="S649" s="184"/>
      <c r="T649" s="184"/>
      <c r="U649" s="184"/>
      <c r="V649" s="184"/>
      <c r="W649" s="184"/>
      <c r="X649" s="185"/>
      <c r="Y649" s="186"/>
      <c r="Z649" s="184"/>
      <c r="AA649" s="184"/>
      <c r="AB649" s="184"/>
      <c r="AC649" s="184"/>
      <c r="AD649" s="184"/>
      <c r="AE649" s="184"/>
      <c r="AF649" s="184"/>
      <c r="AG649" s="184"/>
      <c r="AH649" s="184"/>
      <c r="AI649" s="187">
        <v>1627</v>
      </c>
      <c r="AJ649" s="187">
        <v>1534.11</v>
      </c>
      <c r="AK649" s="166"/>
      <c r="AL649" s="85">
        <f t="shared" si="115"/>
        <v>0.94290719114935462</v>
      </c>
      <c r="AM649" s="33"/>
    </row>
    <row r="650" spans="1:39" s="38" customFormat="1" ht="15" customHeight="1" x14ac:dyDescent="0.3">
      <c r="A650" s="46" t="s">
        <v>130</v>
      </c>
      <c r="B650" s="58" t="s">
        <v>174</v>
      </c>
      <c r="C650" s="184"/>
      <c r="D650" s="184"/>
      <c r="E650" s="184"/>
      <c r="F650" s="184"/>
      <c r="G650" s="184"/>
      <c r="H650" s="184"/>
      <c r="I650" s="184"/>
      <c r="J650" s="184"/>
      <c r="K650" s="184"/>
      <c r="L650" s="184"/>
      <c r="M650" s="184"/>
      <c r="N650" s="184"/>
      <c r="O650" s="184"/>
      <c r="P650" s="184"/>
      <c r="Q650" s="184"/>
      <c r="R650" s="184"/>
      <c r="S650" s="184"/>
      <c r="T650" s="184"/>
      <c r="U650" s="184"/>
      <c r="V650" s="184"/>
      <c r="W650" s="184"/>
      <c r="X650" s="185"/>
      <c r="Y650" s="186"/>
      <c r="Z650" s="184"/>
      <c r="AA650" s="184"/>
      <c r="AB650" s="184"/>
      <c r="AC650" s="184"/>
      <c r="AD650" s="184"/>
      <c r="AE650" s="184"/>
      <c r="AF650" s="184"/>
      <c r="AG650" s="184"/>
      <c r="AH650" s="184"/>
      <c r="AI650" s="187">
        <v>283</v>
      </c>
      <c r="AJ650" s="187">
        <v>266.02</v>
      </c>
      <c r="AK650" s="166"/>
      <c r="AL650" s="85">
        <f t="shared" si="115"/>
        <v>0.94</v>
      </c>
      <c r="AM650" s="33"/>
    </row>
    <row r="651" spans="1:39" s="38" customFormat="1" ht="15" customHeight="1" x14ac:dyDescent="0.3">
      <c r="A651" s="46" t="s">
        <v>143</v>
      </c>
      <c r="B651" s="58" t="s">
        <v>8</v>
      </c>
      <c r="C651" s="184"/>
      <c r="D651" s="184"/>
      <c r="E651" s="184"/>
      <c r="F651" s="184"/>
      <c r="G651" s="184"/>
      <c r="H651" s="184"/>
      <c r="I651" s="184"/>
      <c r="J651" s="184"/>
      <c r="K651" s="184"/>
      <c r="L651" s="184"/>
      <c r="M651" s="184"/>
      <c r="N651" s="184"/>
      <c r="O651" s="184"/>
      <c r="P651" s="184"/>
      <c r="Q651" s="184"/>
      <c r="R651" s="184"/>
      <c r="S651" s="184"/>
      <c r="T651" s="184"/>
      <c r="U651" s="184"/>
      <c r="V651" s="184"/>
      <c r="W651" s="184"/>
      <c r="X651" s="185"/>
      <c r="Y651" s="186"/>
      <c r="Z651" s="184"/>
      <c r="AA651" s="184"/>
      <c r="AB651" s="184"/>
      <c r="AC651" s="184"/>
      <c r="AD651" s="184"/>
      <c r="AE651" s="184"/>
      <c r="AF651" s="184"/>
      <c r="AG651" s="184"/>
      <c r="AH651" s="184"/>
      <c r="AI651" s="187">
        <v>40</v>
      </c>
      <c r="AJ651" s="187">
        <v>29.87</v>
      </c>
      <c r="AK651" s="166"/>
      <c r="AL651" s="85">
        <f t="shared" si="115"/>
        <v>0.74675000000000002</v>
      </c>
      <c r="AM651" s="33"/>
    </row>
    <row r="652" spans="1:39" s="38" customFormat="1" ht="15" customHeight="1" x14ac:dyDescent="0.3">
      <c r="A652" s="46" t="s">
        <v>330</v>
      </c>
      <c r="B652" s="58" t="s">
        <v>27</v>
      </c>
      <c r="C652" s="184"/>
      <c r="D652" s="184"/>
      <c r="E652" s="184"/>
      <c r="F652" s="184"/>
      <c r="G652" s="184"/>
      <c r="H652" s="184"/>
      <c r="I652" s="184"/>
      <c r="J652" s="184"/>
      <c r="K652" s="184"/>
      <c r="L652" s="184"/>
      <c r="M652" s="184"/>
      <c r="N652" s="184"/>
      <c r="O652" s="184"/>
      <c r="P652" s="184"/>
      <c r="Q652" s="184"/>
      <c r="R652" s="184"/>
      <c r="S652" s="184"/>
      <c r="T652" s="184"/>
      <c r="U652" s="184"/>
      <c r="V652" s="184"/>
      <c r="W652" s="184"/>
      <c r="X652" s="185"/>
      <c r="Y652" s="186"/>
      <c r="Z652" s="184"/>
      <c r="AA652" s="184"/>
      <c r="AB652" s="184"/>
      <c r="AC652" s="184"/>
      <c r="AD652" s="184"/>
      <c r="AE652" s="184"/>
      <c r="AF652" s="184"/>
      <c r="AG652" s="184"/>
      <c r="AH652" s="184"/>
      <c r="AI652" s="187">
        <v>335661.96</v>
      </c>
      <c r="AJ652" s="187">
        <v>299147.95</v>
      </c>
      <c r="AK652" s="166"/>
      <c r="AL652" s="85">
        <f t="shared" si="115"/>
        <v>0.89121790863641503</v>
      </c>
      <c r="AM652" s="33"/>
    </row>
    <row r="653" spans="1:39" s="38" customFormat="1" ht="15" customHeight="1" x14ac:dyDescent="0.3">
      <c r="A653" s="46" t="s">
        <v>331</v>
      </c>
      <c r="B653" s="58" t="s">
        <v>27</v>
      </c>
      <c r="C653" s="184"/>
      <c r="D653" s="184"/>
      <c r="E653" s="184"/>
      <c r="F653" s="184"/>
      <c r="G653" s="184"/>
      <c r="H653" s="184"/>
      <c r="I653" s="184"/>
      <c r="J653" s="184"/>
      <c r="K653" s="184"/>
      <c r="L653" s="184"/>
      <c r="M653" s="184"/>
      <c r="N653" s="184"/>
      <c r="O653" s="184"/>
      <c r="P653" s="184"/>
      <c r="Q653" s="184"/>
      <c r="R653" s="184"/>
      <c r="S653" s="184"/>
      <c r="T653" s="184"/>
      <c r="U653" s="184"/>
      <c r="V653" s="184"/>
      <c r="W653" s="184"/>
      <c r="X653" s="185"/>
      <c r="Y653" s="186"/>
      <c r="Z653" s="184"/>
      <c r="AA653" s="184"/>
      <c r="AB653" s="184"/>
      <c r="AC653" s="184"/>
      <c r="AD653" s="184"/>
      <c r="AE653" s="184"/>
      <c r="AF653" s="184"/>
      <c r="AG653" s="184"/>
      <c r="AH653" s="184"/>
      <c r="AI653" s="187">
        <v>62608.04</v>
      </c>
      <c r="AJ653" s="187">
        <v>55797.41</v>
      </c>
      <c r="AK653" s="166"/>
      <c r="AL653" s="85">
        <f t="shared" si="115"/>
        <v>0.89121796497702221</v>
      </c>
      <c r="AM653" s="33"/>
    </row>
    <row r="654" spans="1:39" s="38" customFormat="1" ht="21.6" customHeight="1" x14ac:dyDescent="0.3">
      <c r="A654" s="34" t="s">
        <v>299</v>
      </c>
      <c r="B654" s="99" t="s">
        <v>300</v>
      </c>
      <c r="C654" s="100"/>
      <c r="D654" s="100"/>
      <c r="E654" s="100"/>
      <c r="F654" s="100"/>
      <c r="G654" s="100"/>
      <c r="H654" s="100"/>
      <c r="I654" s="100"/>
      <c r="J654" s="100"/>
      <c r="K654" s="100"/>
      <c r="L654" s="100"/>
      <c r="M654" s="101"/>
      <c r="N654" s="102"/>
      <c r="O654" s="101"/>
      <c r="P654" s="101"/>
      <c r="Q654" s="101"/>
      <c r="R654" s="101"/>
      <c r="S654" s="101"/>
      <c r="T654" s="100"/>
      <c r="U654" s="100"/>
      <c r="V654" s="100"/>
      <c r="W654" s="100"/>
      <c r="X654" s="101"/>
      <c r="Y654" s="101"/>
      <c r="Z654" s="101"/>
      <c r="AA654" s="101"/>
      <c r="AB654" s="100"/>
      <c r="AC654" s="100"/>
      <c r="AD654" s="100"/>
      <c r="AE654" s="100"/>
      <c r="AF654" s="100"/>
      <c r="AG654" s="100"/>
      <c r="AH654" s="100"/>
      <c r="AI654" s="145">
        <f>SUM(AI655:AI663)</f>
        <v>6274624.7999999998</v>
      </c>
      <c r="AJ654" s="145">
        <f>SUM(AJ655:AJ663)</f>
        <v>5634177.9000000004</v>
      </c>
      <c r="AK654" s="100"/>
      <c r="AL654" s="90">
        <f t="shared" si="113"/>
        <v>0.89793064598858574</v>
      </c>
      <c r="AM654" s="42"/>
    </row>
    <row r="655" spans="1:39" s="52" customFormat="1" ht="18.75" customHeight="1" x14ac:dyDescent="0.25">
      <c r="A655" s="46" t="s">
        <v>141</v>
      </c>
      <c r="B655" s="47" t="s">
        <v>12</v>
      </c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51"/>
      <c r="O655" s="53"/>
      <c r="P655" s="53"/>
      <c r="Q655" s="53"/>
      <c r="R655" s="53"/>
      <c r="S655" s="53"/>
      <c r="T655" s="48"/>
      <c r="U655" s="48"/>
      <c r="V655" s="48"/>
      <c r="W655" s="48"/>
      <c r="X655" s="51"/>
      <c r="Y655" s="53"/>
      <c r="Z655" s="53"/>
      <c r="AA655" s="53"/>
      <c r="AB655" s="50"/>
      <c r="AC655" s="50"/>
      <c r="AD655" s="48"/>
      <c r="AE655" s="48"/>
      <c r="AF655" s="53"/>
      <c r="AG655" s="53"/>
      <c r="AH655" s="53"/>
      <c r="AI655" s="81">
        <v>4222661</v>
      </c>
      <c r="AJ655" s="81">
        <v>3844167.91</v>
      </c>
      <c r="AK655" s="48"/>
      <c r="AL655" s="85">
        <f t="shared" si="113"/>
        <v>0.91036621457417499</v>
      </c>
      <c r="AM655" s="57"/>
    </row>
    <row r="656" spans="1:39" s="52" customFormat="1" ht="18.75" customHeight="1" x14ac:dyDescent="0.25">
      <c r="A656" s="46" t="s">
        <v>301</v>
      </c>
      <c r="B656" s="47" t="s">
        <v>12</v>
      </c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51"/>
      <c r="O656" s="53"/>
      <c r="P656" s="53"/>
      <c r="Q656" s="53"/>
      <c r="R656" s="53"/>
      <c r="S656" s="53"/>
      <c r="T656" s="48"/>
      <c r="U656" s="48"/>
      <c r="V656" s="48"/>
      <c r="W656" s="48"/>
      <c r="X656" s="51"/>
      <c r="Y656" s="53"/>
      <c r="Z656" s="53"/>
      <c r="AA656" s="53"/>
      <c r="AB656" s="50"/>
      <c r="AC656" s="50"/>
      <c r="AD656" s="48"/>
      <c r="AE656" s="48"/>
      <c r="AF656" s="53"/>
      <c r="AG656" s="53"/>
      <c r="AH656" s="53"/>
      <c r="AI656" s="81">
        <v>88238.8</v>
      </c>
      <c r="AJ656" s="81">
        <v>49641.599999999999</v>
      </c>
      <c r="AK656" s="48"/>
      <c r="AL656" s="85">
        <f t="shared" si="113"/>
        <v>0.56258244672411684</v>
      </c>
      <c r="AM656" s="57"/>
    </row>
    <row r="657" spans="1:39" s="52" customFormat="1" ht="18.75" customHeight="1" x14ac:dyDescent="0.25">
      <c r="A657" s="46" t="s">
        <v>142</v>
      </c>
      <c r="B657" s="47" t="s">
        <v>26</v>
      </c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51"/>
      <c r="O657" s="53"/>
      <c r="P657" s="53"/>
      <c r="Q657" s="53"/>
      <c r="R657" s="53"/>
      <c r="S657" s="53"/>
      <c r="T657" s="48"/>
      <c r="U657" s="48"/>
      <c r="V657" s="48"/>
      <c r="W657" s="48"/>
      <c r="X657" s="51"/>
      <c r="Y657" s="53"/>
      <c r="Z657" s="53"/>
      <c r="AA657" s="53"/>
      <c r="AB657" s="50"/>
      <c r="AC657" s="50"/>
      <c r="AD657" s="48"/>
      <c r="AE657" s="48"/>
      <c r="AF657" s="53"/>
      <c r="AG657" s="53"/>
      <c r="AH657" s="53"/>
      <c r="AI657" s="81">
        <v>176082</v>
      </c>
      <c r="AJ657" s="81">
        <v>176020.72</v>
      </c>
      <c r="AK657" s="48"/>
      <c r="AL657" s="85">
        <f t="shared" si="113"/>
        <v>0.99965198032734748</v>
      </c>
      <c r="AM657" s="57"/>
    </row>
    <row r="658" spans="1:39" s="52" customFormat="1" ht="18.75" customHeight="1" x14ac:dyDescent="0.25">
      <c r="A658" s="46" t="s">
        <v>129</v>
      </c>
      <c r="B658" s="47" t="s">
        <v>4</v>
      </c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51"/>
      <c r="O658" s="53"/>
      <c r="P658" s="53"/>
      <c r="Q658" s="53"/>
      <c r="R658" s="53"/>
      <c r="S658" s="53"/>
      <c r="T658" s="48"/>
      <c r="U658" s="48"/>
      <c r="V658" s="48"/>
      <c r="W658" s="48"/>
      <c r="X658" s="51"/>
      <c r="Y658" s="53"/>
      <c r="Z658" s="53"/>
      <c r="AA658" s="53"/>
      <c r="AB658" s="50"/>
      <c r="AC658" s="50"/>
      <c r="AD658" s="48"/>
      <c r="AE658" s="48"/>
      <c r="AF658" s="53"/>
      <c r="AG658" s="53"/>
      <c r="AH658" s="53"/>
      <c r="AI658" s="81">
        <v>13090</v>
      </c>
      <c r="AJ658" s="81">
        <v>12948.03</v>
      </c>
      <c r="AK658" s="48"/>
      <c r="AL658" s="85">
        <f t="shared" si="113"/>
        <v>0.98915431627196337</v>
      </c>
      <c r="AM658" s="57"/>
    </row>
    <row r="659" spans="1:39" s="52" customFormat="1" ht="18.75" customHeight="1" x14ac:dyDescent="0.25">
      <c r="A659" s="46" t="s">
        <v>130</v>
      </c>
      <c r="B659" s="47" t="s">
        <v>174</v>
      </c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51"/>
      <c r="O659" s="53"/>
      <c r="P659" s="53"/>
      <c r="Q659" s="53"/>
      <c r="R659" s="53"/>
      <c r="S659" s="53"/>
      <c r="T659" s="48"/>
      <c r="U659" s="48"/>
      <c r="V659" s="48"/>
      <c r="W659" s="48"/>
      <c r="X659" s="51"/>
      <c r="Y659" s="53"/>
      <c r="Z659" s="53"/>
      <c r="AA659" s="53"/>
      <c r="AB659" s="50"/>
      <c r="AC659" s="50"/>
      <c r="AD659" s="48"/>
      <c r="AE659" s="48"/>
      <c r="AF659" s="53"/>
      <c r="AG659" s="53"/>
      <c r="AH659" s="53"/>
      <c r="AI659" s="81">
        <v>135673</v>
      </c>
      <c r="AJ659" s="81">
        <v>111371.59</v>
      </c>
      <c r="AK659" s="48"/>
      <c r="AL659" s="85">
        <f t="shared" si="113"/>
        <v>0.82088248951523146</v>
      </c>
      <c r="AM659" s="57"/>
    </row>
    <row r="660" spans="1:39" s="52" customFormat="1" ht="18.75" customHeight="1" x14ac:dyDescent="0.25">
      <c r="A660" s="46" t="s">
        <v>143</v>
      </c>
      <c r="B660" s="47" t="s">
        <v>8</v>
      </c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51"/>
      <c r="O660" s="53"/>
      <c r="P660" s="53"/>
      <c r="Q660" s="53"/>
      <c r="R660" s="53"/>
      <c r="S660" s="53"/>
      <c r="T660" s="48"/>
      <c r="U660" s="48"/>
      <c r="V660" s="48"/>
      <c r="W660" s="48"/>
      <c r="X660" s="51"/>
      <c r="Y660" s="53"/>
      <c r="Z660" s="53"/>
      <c r="AA660" s="53"/>
      <c r="AB660" s="50"/>
      <c r="AC660" s="50"/>
      <c r="AD660" s="48"/>
      <c r="AE660" s="48"/>
      <c r="AF660" s="53"/>
      <c r="AG660" s="53"/>
      <c r="AH660" s="53"/>
      <c r="AI660" s="81">
        <v>18154</v>
      </c>
      <c r="AJ660" s="81">
        <v>9937.84</v>
      </c>
      <c r="AK660" s="48"/>
      <c r="AL660" s="85">
        <f t="shared" si="113"/>
        <v>0.5474187506885535</v>
      </c>
      <c r="AM660" s="57"/>
    </row>
    <row r="661" spans="1:39" s="52" customFormat="1" ht="18.75" customHeight="1" x14ac:dyDescent="0.25">
      <c r="A661" s="46" t="s">
        <v>160</v>
      </c>
      <c r="B661" s="47" t="s">
        <v>161</v>
      </c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51"/>
      <c r="O661" s="53"/>
      <c r="P661" s="53"/>
      <c r="Q661" s="53"/>
      <c r="R661" s="53"/>
      <c r="S661" s="53"/>
      <c r="T661" s="48"/>
      <c r="U661" s="48"/>
      <c r="V661" s="48"/>
      <c r="W661" s="48"/>
      <c r="X661" s="51"/>
      <c r="Y661" s="53"/>
      <c r="Z661" s="53"/>
      <c r="AA661" s="53"/>
      <c r="AB661" s="50"/>
      <c r="AC661" s="50"/>
      <c r="AD661" s="48"/>
      <c r="AE661" s="48"/>
      <c r="AF661" s="53"/>
      <c r="AG661" s="53"/>
      <c r="AH661" s="53"/>
      <c r="AI661" s="81">
        <v>592450</v>
      </c>
      <c r="AJ661" s="81">
        <v>503527.21</v>
      </c>
      <c r="AK661" s="48"/>
      <c r="AL661" s="85">
        <f t="shared" si="113"/>
        <v>0.84990667566883282</v>
      </c>
      <c r="AM661" s="57"/>
    </row>
    <row r="662" spans="1:39" s="52" customFormat="1" ht="18.75" customHeight="1" x14ac:dyDescent="0.25">
      <c r="A662" s="46" t="s">
        <v>350</v>
      </c>
      <c r="B662" s="58" t="s">
        <v>351</v>
      </c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51"/>
      <c r="O662" s="53"/>
      <c r="P662" s="53"/>
      <c r="Q662" s="53"/>
      <c r="R662" s="53"/>
      <c r="S662" s="53"/>
      <c r="T662" s="48"/>
      <c r="U662" s="48"/>
      <c r="V662" s="48"/>
      <c r="W662" s="48"/>
      <c r="X662" s="51"/>
      <c r="Y662" s="53"/>
      <c r="Z662" s="53"/>
      <c r="AA662" s="53"/>
      <c r="AB662" s="50"/>
      <c r="AC662" s="50"/>
      <c r="AD662" s="48"/>
      <c r="AE662" s="48"/>
      <c r="AF662" s="53"/>
      <c r="AG662" s="53"/>
      <c r="AH662" s="53"/>
      <c r="AI662" s="81">
        <v>1021230</v>
      </c>
      <c r="AJ662" s="81">
        <v>919584.24</v>
      </c>
      <c r="AK662" s="48"/>
      <c r="AL662" s="85">
        <f t="shared" si="113"/>
        <v>0.90046731882142117</v>
      </c>
      <c r="AM662" s="57"/>
    </row>
    <row r="663" spans="1:39" s="52" customFormat="1" ht="18.75" customHeight="1" x14ac:dyDescent="0.25">
      <c r="A663" s="46" t="s">
        <v>131</v>
      </c>
      <c r="B663" s="47" t="s">
        <v>182</v>
      </c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51"/>
      <c r="O663" s="53"/>
      <c r="P663" s="53"/>
      <c r="Q663" s="53"/>
      <c r="R663" s="53"/>
      <c r="S663" s="53"/>
      <c r="T663" s="48"/>
      <c r="U663" s="48"/>
      <c r="V663" s="48"/>
      <c r="W663" s="48"/>
      <c r="X663" s="51"/>
      <c r="Y663" s="53"/>
      <c r="Z663" s="53"/>
      <c r="AA663" s="53"/>
      <c r="AB663" s="50"/>
      <c r="AC663" s="50"/>
      <c r="AD663" s="48"/>
      <c r="AE663" s="48"/>
      <c r="AF663" s="53"/>
      <c r="AG663" s="53"/>
      <c r="AH663" s="53"/>
      <c r="AI663" s="81">
        <v>7046</v>
      </c>
      <c r="AJ663" s="81">
        <v>6978.76</v>
      </c>
      <c r="AK663" s="48"/>
      <c r="AL663" s="85">
        <f t="shared" si="113"/>
        <v>0.99045699687766109</v>
      </c>
      <c r="AM663" s="57"/>
    </row>
    <row r="664" spans="1:39" s="38" customFormat="1" ht="21.6" customHeight="1" x14ac:dyDescent="0.3">
      <c r="A664" s="34" t="s">
        <v>302</v>
      </c>
      <c r="B664" s="99" t="s">
        <v>303</v>
      </c>
      <c r="C664" s="100"/>
      <c r="D664" s="100"/>
      <c r="E664" s="100"/>
      <c r="F664" s="100"/>
      <c r="G664" s="100"/>
      <c r="H664" s="100"/>
      <c r="I664" s="100"/>
      <c r="J664" s="100"/>
      <c r="K664" s="100"/>
      <c r="L664" s="100"/>
      <c r="M664" s="101"/>
      <c r="N664" s="102"/>
      <c r="O664" s="101"/>
      <c r="P664" s="101"/>
      <c r="Q664" s="101"/>
      <c r="R664" s="101"/>
      <c r="S664" s="101"/>
      <c r="T664" s="100"/>
      <c r="U664" s="100"/>
      <c r="V664" s="100"/>
      <c r="W664" s="100"/>
      <c r="X664" s="101"/>
      <c r="Y664" s="101"/>
      <c r="Z664" s="101"/>
      <c r="AA664" s="101"/>
      <c r="AB664" s="100"/>
      <c r="AC664" s="100"/>
      <c r="AD664" s="100"/>
      <c r="AE664" s="100"/>
      <c r="AF664" s="100"/>
      <c r="AG664" s="100"/>
      <c r="AH664" s="100"/>
      <c r="AI664" s="145">
        <f>SUM(AI665:AI687)</f>
        <v>5516921</v>
      </c>
      <c r="AJ664" s="145">
        <f>SUM(AJ665:AJ687)</f>
        <v>5286350.12</v>
      </c>
      <c r="AK664" s="100"/>
      <c r="AL664" s="90">
        <f t="shared" si="113"/>
        <v>0.95820660110956823</v>
      </c>
      <c r="AM664" s="42"/>
    </row>
    <row r="665" spans="1:39" s="52" customFormat="1" ht="33" customHeight="1" x14ac:dyDescent="0.25">
      <c r="A665" s="46" t="s">
        <v>158</v>
      </c>
      <c r="B665" s="58" t="s">
        <v>293</v>
      </c>
      <c r="C665" s="173"/>
      <c r="D665" s="173"/>
      <c r="E665" s="173"/>
      <c r="F665" s="173"/>
      <c r="G665" s="173"/>
      <c r="H665" s="173"/>
      <c r="I665" s="173"/>
      <c r="J665" s="173"/>
      <c r="K665" s="173"/>
      <c r="L665" s="173"/>
      <c r="M665" s="173"/>
      <c r="N665" s="173"/>
      <c r="O665" s="173"/>
      <c r="P665" s="173"/>
      <c r="Q665" s="173"/>
      <c r="R665" s="173"/>
      <c r="S665" s="173"/>
      <c r="T665" s="173"/>
      <c r="U665" s="173"/>
      <c r="V665" s="173"/>
      <c r="W665" s="173"/>
      <c r="X665" s="174"/>
      <c r="Y665" s="175"/>
      <c r="Z665" s="173"/>
      <c r="AA665" s="173"/>
      <c r="AB665" s="173"/>
      <c r="AC665" s="173"/>
      <c r="AD665" s="173"/>
      <c r="AE665" s="173"/>
      <c r="AF665" s="173"/>
      <c r="AG665" s="173"/>
      <c r="AH665" s="173"/>
      <c r="AI665" s="82">
        <v>75000</v>
      </c>
      <c r="AJ665" s="82">
        <v>41849.629999999997</v>
      </c>
      <c r="AK665" s="48"/>
      <c r="AL665" s="85">
        <f t="shared" si="113"/>
        <v>0.55799506666666665</v>
      </c>
      <c r="AM665" s="172"/>
    </row>
    <row r="666" spans="1:39" s="52" customFormat="1" ht="19.95" customHeight="1" x14ac:dyDescent="0.25">
      <c r="A666" s="46" t="s">
        <v>123</v>
      </c>
      <c r="B666" s="58" t="s">
        <v>306</v>
      </c>
      <c r="C666" s="173"/>
      <c r="D666" s="173"/>
      <c r="E666" s="173"/>
      <c r="F666" s="173"/>
      <c r="G666" s="173"/>
      <c r="H666" s="173"/>
      <c r="I666" s="173"/>
      <c r="J666" s="173"/>
      <c r="K666" s="173"/>
      <c r="L666" s="173"/>
      <c r="M666" s="173"/>
      <c r="N666" s="172"/>
      <c r="O666" s="173"/>
      <c r="P666" s="173"/>
      <c r="Q666" s="173"/>
      <c r="R666" s="173"/>
      <c r="S666" s="173"/>
      <c r="T666" s="173"/>
      <c r="U666" s="173"/>
      <c r="V666" s="173"/>
      <c r="W666" s="173"/>
      <c r="X666" s="174"/>
      <c r="Y666" s="175"/>
      <c r="Z666" s="173"/>
      <c r="AA666" s="173"/>
      <c r="AB666" s="173"/>
      <c r="AC666" s="173"/>
      <c r="AD666" s="173"/>
      <c r="AE666" s="173"/>
      <c r="AF666" s="173"/>
      <c r="AG666" s="173"/>
      <c r="AH666" s="173"/>
      <c r="AI666" s="82">
        <v>847.86</v>
      </c>
      <c r="AJ666" s="82">
        <v>847.86</v>
      </c>
      <c r="AK666" s="48"/>
      <c r="AL666" s="85">
        <f t="shared" si="113"/>
        <v>1</v>
      </c>
      <c r="AM666" s="172"/>
    </row>
    <row r="667" spans="1:39" s="52" customFormat="1" ht="18.75" customHeight="1" x14ac:dyDescent="0.25">
      <c r="A667" s="46" t="s">
        <v>141</v>
      </c>
      <c r="B667" s="47" t="s">
        <v>12</v>
      </c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51"/>
      <c r="O667" s="53"/>
      <c r="P667" s="53"/>
      <c r="Q667" s="53"/>
      <c r="R667" s="53"/>
      <c r="S667" s="53"/>
      <c r="T667" s="48"/>
      <c r="U667" s="48"/>
      <c r="V667" s="48"/>
      <c r="W667" s="48"/>
      <c r="X667" s="51"/>
      <c r="Y667" s="53"/>
      <c r="Z667" s="53"/>
      <c r="AA667" s="53"/>
      <c r="AB667" s="50"/>
      <c r="AC667" s="50"/>
      <c r="AD667" s="48"/>
      <c r="AE667" s="48"/>
      <c r="AF667" s="53"/>
      <c r="AG667" s="53"/>
      <c r="AH667" s="53"/>
      <c r="AI667" s="81">
        <v>229068</v>
      </c>
      <c r="AJ667" s="81">
        <v>219639.4</v>
      </c>
      <c r="AK667" s="48"/>
      <c r="AL667" s="85">
        <f t="shared" si="113"/>
        <v>0.95883929662807543</v>
      </c>
      <c r="AM667" s="57"/>
    </row>
    <row r="668" spans="1:39" s="52" customFormat="1" ht="18.75" customHeight="1" x14ac:dyDescent="0.25">
      <c r="A668" s="46" t="s">
        <v>142</v>
      </c>
      <c r="B668" s="47" t="s">
        <v>26</v>
      </c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51"/>
      <c r="O668" s="53"/>
      <c r="P668" s="53"/>
      <c r="Q668" s="53"/>
      <c r="R668" s="53"/>
      <c r="S668" s="53"/>
      <c r="T668" s="48"/>
      <c r="U668" s="48"/>
      <c r="V668" s="48"/>
      <c r="W668" s="48"/>
      <c r="X668" s="51"/>
      <c r="Y668" s="53"/>
      <c r="Z668" s="53"/>
      <c r="AA668" s="53"/>
      <c r="AB668" s="50"/>
      <c r="AC668" s="50"/>
      <c r="AD668" s="48"/>
      <c r="AE668" s="48"/>
      <c r="AF668" s="53"/>
      <c r="AG668" s="53"/>
      <c r="AH668" s="53"/>
      <c r="AI668" s="81">
        <v>524378</v>
      </c>
      <c r="AJ668" s="81">
        <v>524020.91</v>
      </c>
      <c r="AK668" s="48"/>
      <c r="AL668" s="85">
        <f t="shared" si="113"/>
        <v>0.99931902177436882</v>
      </c>
      <c r="AM668" s="57"/>
    </row>
    <row r="669" spans="1:39" s="52" customFormat="1" ht="18.75" customHeight="1" x14ac:dyDescent="0.25">
      <c r="A669" s="46" t="s">
        <v>129</v>
      </c>
      <c r="B669" s="47" t="s">
        <v>4</v>
      </c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51"/>
      <c r="O669" s="53"/>
      <c r="P669" s="53"/>
      <c r="Q669" s="53"/>
      <c r="R669" s="53"/>
      <c r="S669" s="53"/>
      <c r="T669" s="48"/>
      <c r="U669" s="48"/>
      <c r="V669" s="48"/>
      <c r="W669" s="48"/>
      <c r="X669" s="51"/>
      <c r="Y669" s="53"/>
      <c r="Z669" s="53"/>
      <c r="AA669" s="53"/>
      <c r="AB669" s="50"/>
      <c r="AC669" s="50"/>
      <c r="AD669" s="48"/>
      <c r="AE669" s="48"/>
      <c r="AF669" s="53"/>
      <c r="AG669" s="53"/>
      <c r="AH669" s="53"/>
      <c r="AI669" s="81">
        <v>723</v>
      </c>
      <c r="AJ669" s="81">
        <v>722.48</v>
      </c>
      <c r="AK669" s="48"/>
      <c r="AL669" s="85">
        <f t="shared" si="113"/>
        <v>0.99928077455048414</v>
      </c>
      <c r="AM669" s="57"/>
    </row>
    <row r="670" spans="1:39" s="52" customFormat="1" ht="18.75" customHeight="1" x14ac:dyDescent="0.25">
      <c r="A670" s="46" t="s">
        <v>130</v>
      </c>
      <c r="B670" s="47" t="s">
        <v>174</v>
      </c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51"/>
      <c r="O670" s="53"/>
      <c r="P670" s="53"/>
      <c r="Q670" s="53"/>
      <c r="R670" s="53"/>
      <c r="S670" s="53"/>
      <c r="T670" s="48"/>
      <c r="U670" s="48"/>
      <c r="V670" s="48"/>
      <c r="W670" s="48"/>
      <c r="X670" s="51"/>
      <c r="Y670" s="53"/>
      <c r="Z670" s="53"/>
      <c r="AA670" s="53"/>
      <c r="AB670" s="50"/>
      <c r="AC670" s="50"/>
      <c r="AD670" s="48"/>
      <c r="AE670" s="48"/>
      <c r="AF670" s="53"/>
      <c r="AG670" s="53"/>
      <c r="AH670" s="53"/>
      <c r="AI670" s="81">
        <v>81685</v>
      </c>
      <c r="AJ670" s="81">
        <v>80044.009999999995</v>
      </c>
      <c r="AK670" s="48"/>
      <c r="AL670" s="85">
        <f t="shared" si="113"/>
        <v>0.97991075472853029</v>
      </c>
      <c r="AM670" s="57"/>
    </row>
    <row r="671" spans="1:39" s="52" customFormat="1" ht="18.75" customHeight="1" x14ac:dyDescent="0.25">
      <c r="A671" s="46" t="s">
        <v>143</v>
      </c>
      <c r="B671" s="47" t="s">
        <v>8</v>
      </c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51"/>
      <c r="O671" s="53"/>
      <c r="P671" s="53"/>
      <c r="Q671" s="53"/>
      <c r="R671" s="53"/>
      <c r="S671" s="53"/>
      <c r="T671" s="48"/>
      <c r="U671" s="48"/>
      <c r="V671" s="48"/>
      <c r="W671" s="48"/>
      <c r="X671" s="51"/>
      <c r="Y671" s="53"/>
      <c r="Z671" s="53"/>
      <c r="AA671" s="53"/>
      <c r="AB671" s="50"/>
      <c r="AC671" s="50"/>
      <c r="AD671" s="48"/>
      <c r="AE671" s="48"/>
      <c r="AF671" s="53"/>
      <c r="AG671" s="53"/>
      <c r="AH671" s="53"/>
      <c r="AI671" s="81">
        <v>11649</v>
      </c>
      <c r="AJ671" s="81">
        <v>10404.01</v>
      </c>
      <c r="AK671" s="48"/>
      <c r="AL671" s="85">
        <f t="shared" si="113"/>
        <v>0.89312473173662976</v>
      </c>
      <c r="AM671" s="57"/>
    </row>
    <row r="672" spans="1:39" s="52" customFormat="1" ht="18.75" customHeight="1" x14ac:dyDescent="0.25">
      <c r="A672" s="46" t="s">
        <v>160</v>
      </c>
      <c r="B672" s="47" t="s">
        <v>161</v>
      </c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51"/>
      <c r="O672" s="53"/>
      <c r="P672" s="53"/>
      <c r="Q672" s="53"/>
      <c r="R672" s="53"/>
      <c r="S672" s="53"/>
      <c r="T672" s="48"/>
      <c r="U672" s="48"/>
      <c r="V672" s="48"/>
      <c r="W672" s="48"/>
      <c r="X672" s="51"/>
      <c r="Y672" s="53"/>
      <c r="Z672" s="53"/>
      <c r="AA672" s="53"/>
      <c r="AB672" s="50"/>
      <c r="AC672" s="50"/>
      <c r="AD672" s="48"/>
      <c r="AE672" s="48"/>
      <c r="AF672" s="53"/>
      <c r="AG672" s="53"/>
      <c r="AH672" s="53"/>
      <c r="AI672" s="81">
        <v>20400</v>
      </c>
      <c r="AJ672" s="81">
        <v>20130.07</v>
      </c>
      <c r="AK672" s="48"/>
      <c r="AL672" s="85">
        <f t="shared" si="113"/>
        <v>0.98676813725490198</v>
      </c>
      <c r="AM672" s="57"/>
    </row>
    <row r="673" spans="1:39" s="52" customFormat="1" ht="18.75" customHeight="1" x14ac:dyDescent="0.25">
      <c r="A673" s="46" t="s">
        <v>119</v>
      </c>
      <c r="B673" s="47" t="s">
        <v>83</v>
      </c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51"/>
      <c r="O673" s="53"/>
      <c r="P673" s="53"/>
      <c r="Q673" s="53"/>
      <c r="R673" s="53"/>
      <c r="S673" s="53"/>
      <c r="T673" s="48"/>
      <c r="U673" s="48"/>
      <c r="V673" s="48"/>
      <c r="W673" s="48"/>
      <c r="X673" s="51"/>
      <c r="Y673" s="53"/>
      <c r="Z673" s="53"/>
      <c r="AA673" s="53"/>
      <c r="AB673" s="50"/>
      <c r="AC673" s="50"/>
      <c r="AD673" s="48"/>
      <c r="AE673" s="48"/>
      <c r="AF673" s="53"/>
      <c r="AG673" s="53"/>
      <c r="AH673" s="53"/>
      <c r="AI673" s="81">
        <v>95367.14</v>
      </c>
      <c r="AJ673" s="81">
        <v>93852.67</v>
      </c>
      <c r="AK673" s="48"/>
      <c r="AL673" s="85">
        <f t="shared" si="113"/>
        <v>0.98411958248931442</v>
      </c>
      <c r="AM673" s="57"/>
    </row>
    <row r="674" spans="1:39" s="52" customFormat="1" ht="18.75" customHeight="1" x14ac:dyDescent="0.25">
      <c r="A674" s="46" t="s">
        <v>192</v>
      </c>
      <c r="B674" s="47" t="s">
        <v>193</v>
      </c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51"/>
      <c r="O674" s="53"/>
      <c r="P674" s="53"/>
      <c r="Q674" s="53"/>
      <c r="R674" s="53"/>
      <c r="S674" s="53"/>
      <c r="T674" s="48"/>
      <c r="U674" s="48"/>
      <c r="V674" s="48"/>
      <c r="W674" s="48"/>
      <c r="X674" s="51"/>
      <c r="Y674" s="53"/>
      <c r="Z674" s="53"/>
      <c r="AA674" s="53"/>
      <c r="AB674" s="50"/>
      <c r="AC674" s="50"/>
      <c r="AD674" s="48"/>
      <c r="AE674" s="48"/>
      <c r="AF674" s="53"/>
      <c r="AG674" s="53"/>
      <c r="AH674" s="53"/>
      <c r="AI674" s="81">
        <v>60874</v>
      </c>
      <c r="AJ674" s="81">
        <v>52691.6</v>
      </c>
      <c r="AK674" s="48"/>
      <c r="AL674" s="85">
        <f t="shared" si="113"/>
        <v>0.86558465026119524</v>
      </c>
      <c r="AM674" s="57"/>
    </row>
    <row r="675" spans="1:39" s="52" customFormat="1" ht="18.75" customHeight="1" x14ac:dyDescent="0.25">
      <c r="A675" s="46" t="s">
        <v>213</v>
      </c>
      <c r="B675" s="47" t="s">
        <v>82</v>
      </c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51"/>
      <c r="O675" s="53"/>
      <c r="P675" s="53"/>
      <c r="Q675" s="53"/>
      <c r="R675" s="53"/>
      <c r="S675" s="53"/>
      <c r="T675" s="48"/>
      <c r="U675" s="48"/>
      <c r="V675" s="48"/>
      <c r="W675" s="48"/>
      <c r="X675" s="51"/>
      <c r="Y675" s="53"/>
      <c r="Z675" s="53"/>
      <c r="AA675" s="53"/>
      <c r="AB675" s="50"/>
      <c r="AC675" s="50"/>
      <c r="AD675" s="48"/>
      <c r="AE675" s="48"/>
      <c r="AF675" s="53"/>
      <c r="AG675" s="53"/>
      <c r="AH675" s="53"/>
      <c r="AI675" s="81">
        <v>9640</v>
      </c>
      <c r="AJ675" s="81">
        <v>9600.0400000000009</v>
      </c>
      <c r="AK675" s="48"/>
      <c r="AL675" s="85">
        <f t="shared" si="113"/>
        <v>0.99585477178423243</v>
      </c>
      <c r="AM675" s="57"/>
    </row>
    <row r="676" spans="1:39" s="52" customFormat="1" ht="18.75" customHeight="1" x14ac:dyDescent="0.25">
      <c r="A676" s="46" t="s">
        <v>358</v>
      </c>
      <c r="B676" s="47" t="s">
        <v>24</v>
      </c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51"/>
      <c r="O676" s="53"/>
      <c r="P676" s="53"/>
      <c r="Q676" s="53"/>
      <c r="R676" s="53"/>
      <c r="S676" s="53"/>
      <c r="T676" s="48"/>
      <c r="U676" s="48"/>
      <c r="V676" s="48"/>
      <c r="W676" s="48"/>
      <c r="X676" s="51"/>
      <c r="Y676" s="53"/>
      <c r="Z676" s="53"/>
      <c r="AA676" s="53"/>
      <c r="AB676" s="50"/>
      <c r="AC676" s="50"/>
      <c r="AD676" s="48"/>
      <c r="AE676" s="48"/>
      <c r="AF676" s="53"/>
      <c r="AG676" s="53"/>
      <c r="AH676" s="53"/>
      <c r="AI676" s="81">
        <v>3020</v>
      </c>
      <c r="AJ676" s="81">
        <v>3012.29</v>
      </c>
      <c r="AK676" s="48"/>
      <c r="AL676" s="85">
        <f t="shared" si="113"/>
        <v>0.99744701986754969</v>
      </c>
      <c r="AM676" s="57"/>
    </row>
    <row r="677" spans="1:39" s="52" customFormat="1" ht="18.75" customHeight="1" x14ac:dyDescent="0.25">
      <c r="A677" s="46" t="s">
        <v>157</v>
      </c>
      <c r="B677" s="47" t="s">
        <v>6</v>
      </c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51"/>
      <c r="O677" s="53"/>
      <c r="P677" s="53"/>
      <c r="Q677" s="53"/>
      <c r="R677" s="53"/>
      <c r="S677" s="53"/>
      <c r="T677" s="48"/>
      <c r="U677" s="48"/>
      <c r="V677" s="48"/>
      <c r="W677" s="48"/>
      <c r="X677" s="51"/>
      <c r="Y677" s="53"/>
      <c r="Z677" s="53"/>
      <c r="AA677" s="53"/>
      <c r="AB677" s="50"/>
      <c r="AC677" s="50"/>
      <c r="AD677" s="48"/>
      <c r="AE677" s="48"/>
      <c r="AF677" s="53"/>
      <c r="AG677" s="53"/>
      <c r="AH677" s="53"/>
      <c r="AI677" s="81">
        <v>9160</v>
      </c>
      <c r="AJ677" s="81">
        <v>8012.96</v>
      </c>
      <c r="AK677" s="48"/>
      <c r="AL677" s="85">
        <f t="shared" si="113"/>
        <v>0.87477729257641923</v>
      </c>
      <c r="AM677" s="57"/>
    </row>
    <row r="678" spans="1:39" s="52" customFormat="1" ht="18.75" customHeight="1" x14ac:dyDescent="0.25">
      <c r="A678" s="46" t="s">
        <v>144</v>
      </c>
      <c r="B678" s="47" t="s">
        <v>162</v>
      </c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51"/>
      <c r="O678" s="53"/>
      <c r="P678" s="53"/>
      <c r="Q678" s="53"/>
      <c r="R678" s="53"/>
      <c r="S678" s="53"/>
      <c r="T678" s="48"/>
      <c r="U678" s="48"/>
      <c r="V678" s="48"/>
      <c r="W678" s="48"/>
      <c r="X678" s="51"/>
      <c r="Y678" s="53"/>
      <c r="Z678" s="53"/>
      <c r="AA678" s="53"/>
      <c r="AB678" s="50"/>
      <c r="AC678" s="50"/>
      <c r="AD678" s="48"/>
      <c r="AE678" s="48"/>
      <c r="AF678" s="53"/>
      <c r="AG678" s="53"/>
      <c r="AH678" s="53"/>
      <c r="AI678" s="81">
        <v>1040</v>
      </c>
      <c r="AJ678" s="81">
        <v>1040</v>
      </c>
      <c r="AK678" s="48"/>
      <c r="AL678" s="85">
        <f t="shared" si="113"/>
        <v>1</v>
      </c>
      <c r="AM678" s="57"/>
    </row>
    <row r="679" spans="1:39" s="52" customFormat="1" ht="18.75" customHeight="1" x14ac:dyDescent="0.25">
      <c r="A679" s="46" t="s">
        <v>114</v>
      </c>
      <c r="B679" s="47" t="s">
        <v>28</v>
      </c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51"/>
      <c r="O679" s="53"/>
      <c r="P679" s="53"/>
      <c r="Q679" s="53"/>
      <c r="R679" s="53"/>
      <c r="S679" s="53"/>
      <c r="T679" s="48"/>
      <c r="U679" s="48"/>
      <c r="V679" s="48"/>
      <c r="W679" s="48"/>
      <c r="X679" s="51"/>
      <c r="Y679" s="53"/>
      <c r="Z679" s="53"/>
      <c r="AA679" s="53"/>
      <c r="AB679" s="50"/>
      <c r="AC679" s="50"/>
      <c r="AD679" s="48"/>
      <c r="AE679" s="48"/>
      <c r="AF679" s="53"/>
      <c r="AG679" s="53"/>
      <c r="AH679" s="53"/>
      <c r="AI679" s="81">
        <v>40580</v>
      </c>
      <c r="AJ679" s="81">
        <v>35633.5</v>
      </c>
      <c r="AK679" s="48"/>
      <c r="AL679" s="85">
        <f t="shared" si="113"/>
        <v>0.87810497782158703</v>
      </c>
      <c r="AM679" s="57"/>
    </row>
    <row r="680" spans="1:39" s="52" customFormat="1" ht="18.75" customHeight="1" x14ac:dyDescent="0.25">
      <c r="A680" s="46" t="s">
        <v>350</v>
      </c>
      <c r="B680" s="58" t="s">
        <v>351</v>
      </c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51"/>
      <c r="O680" s="53"/>
      <c r="P680" s="53"/>
      <c r="Q680" s="53"/>
      <c r="R680" s="53"/>
      <c r="S680" s="53"/>
      <c r="T680" s="48"/>
      <c r="U680" s="48"/>
      <c r="V680" s="48"/>
      <c r="W680" s="48"/>
      <c r="X680" s="51"/>
      <c r="Y680" s="53"/>
      <c r="Z680" s="53"/>
      <c r="AA680" s="53"/>
      <c r="AB680" s="50"/>
      <c r="AC680" s="50"/>
      <c r="AD680" s="48"/>
      <c r="AE680" s="48"/>
      <c r="AF680" s="53"/>
      <c r="AG680" s="53"/>
      <c r="AH680" s="53"/>
      <c r="AI680" s="81">
        <v>4268407</v>
      </c>
      <c r="AJ680" s="81">
        <v>4109322.45</v>
      </c>
      <c r="AK680" s="48"/>
      <c r="AL680" s="85">
        <f t="shared" ref="AL680:AL687" si="116">SUM(AJ680/AI680)</f>
        <v>0.96272976077492145</v>
      </c>
      <c r="AM680" s="57"/>
    </row>
    <row r="681" spans="1:39" s="52" customFormat="1" ht="18.75" customHeight="1" x14ac:dyDescent="0.25">
      <c r="A681" s="46" t="s">
        <v>178</v>
      </c>
      <c r="B681" s="55" t="s">
        <v>277</v>
      </c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51"/>
      <c r="O681" s="53"/>
      <c r="P681" s="53"/>
      <c r="Q681" s="53"/>
      <c r="R681" s="53"/>
      <c r="S681" s="53"/>
      <c r="T681" s="48"/>
      <c r="U681" s="48"/>
      <c r="V681" s="48"/>
      <c r="W681" s="48"/>
      <c r="X681" s="51"/>
      <c r="Y681" s="53"/>
      <c r="Z681" s="53"/>
      <c r="AA681" s="53"/>
      <c r="AB681" s="50"/>
      <c r="AC681" s="50"/>
      <c r="AD681" s="48"/>
      <c r="AE681" s="48"/>
      <c r="AF681" s="53"/>
      <c r="AG681" s="53"/>
      <c r="AH681" s="53"/>
      <c r="AI681" s="81">
        <v>1700</v>
      </c>
      <c r="AJ681" s="81">
        <v>1642.6</v>
      </c>
      <c r="AK681" s="48"/>
      <c r="AL681" s="85">
        <f t="shared" si="116"/>
        <v>0.96623529411764697</v>
      </c>
      <c r="AM681" s="57"/>
    </row>
    <row r="682" spans="1:39" s="52" customFormat="1" ht="18.75" customHeight="1" x14ac:dyDescent="0.25">
      <c r="A682" s="46" t="s">
        <v>180</v>
      </c>
      <c r="B682" s="58" t="s">
        <v>270</v>
      </c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51"/>
      <c r="O682" s="53"/>
      <c r="P682" s="53"/>
      <c r="Q682" s="53"/>
      <c r="R682" s="53"/>
      <c r="S682" s="53"/>
      <c r="T682" s="48"/>
      <c r="U682" s="48"/>
      <c r="V682" s="48"/>
      <c r="W682" s="48"/>
      <c r="X682" s="51"/>
      <c r="Y682" s="53"/>
      <c r="Z682" s="53"/>
      <c r="AA682" s="53"/>
      <c r="AB682" s="50"/>
      <c r="AC682" s="50"/>
      <c r="AD682" s="48"/>
      <c r="AE682" s="48"/>
      <c r="AF682" s="53"/>
      <c r="AG682" s="53"/>
      <c r="AH682" s="53"/>
      <c r="AI682" s="81">
        <v>8000</v>
      </c>
      <c r="AJ682" s="81">
        <v>0</v>
      </c>
      <c r="AK682" s="48"/>
      <c r="AL682" s="85">
        <f t="shared" si="116"/>
        <v>0</v>
      </c>
      <c r="AM682" s="57"/>
    </row>
    <row r="683" spans="1:39" s="52" customFormat="1" ht="18.75" customHeight="1" x14ac:dyDescent="0.25">
      <c r="A683" s="46" t="s">
        <v>312</v>
      </c>
      <c r="B683" s="78" t="s">
        <v>313</v>
      </c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51"/>
      <c r="O683" s="53"/>
      <c r="P683" s="53"/>
      <c r="Q683" s="53"/>
      <c r="R683" s="53"/>
      <c r="S683" s="53"/>
      <c r="T683" s="48"/>
      <c r="U683" s="48"/>
      <c r="V683" s="48"/>
      <c r="W683" s="48"/>
      <c r="X683" s="51"/>
      <c r="Y683" s="53"/>
      <c r="Z683" s="53"/>
      <c r="AA683" s="53"/>
      <c r="AB683" s="50"/>
      <c r="AC683" s="50"/>
      <c r="AD683" s="48"/>
      <c r="AE683" s="48"/>
      <c r="AF683" s="53"/>
      <c r="AG683" s="53"/>
      <c r="AH683" s="53"/>
      <c r="AI683" s="81">
        <v>48000</v>
      </c>
      <c r="AJ683" s="81">
        <v>48000</v>
      </c>
      <c r="AK683" s="48"/>
      <c r="AL683" s="85">
        <f t="shared" si="116"/>
        <v>1</v>
      </c>
      <c r="AM683" s="57"/>
    </row>
    <row r="684" spans="1:39" s="52" customFormat="1" ht="18.75" customHeight="1" x14ac:dyDescent="0.25">
      <c r="A684" s="46" t="s">
        <v>118</v>
      </c>
      <c r="B684" s="78" t="s">
        <v>5</v>
      </c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51"/>
      <c r="O684" s="53"/>
      <c r="P684" s="53"/>
      <c r="Q684" s="53"/>
      <c r="R684" s="53"/>
      <c r="S684" s="53"/>
      <c r="T684" s="48"/>
      <c r="U684" s="48"/>
      <c r="V684" s="48"/>
      <c r="W684" s="48"/>
      <c r="X684" s="51"/>
      <c r="Y684" s="53"/>
      <c r="Z684" s="53"/>
      <c r="AA684" s="53"/>
      <c r="AB684" s="50"/>
      <c r="AC684" s="50"/>
      <c r="AD684" s="48"/>
      <c r="AE684" s="48"/>
      <c r="AF684" s="53"/>
      <c r="AG684" s="53"/>
      <c r="AH684" s="53"/>
      <c r="AI684" s="81">
        <v>6119</v>
      </c>
      <c r="AJ684" s="81">
        <v>5210.82</v>
      </c>
      <c r="AK684" s="48"/>
      <c r="AL684" s="85">
        <f t="shared" si="116"/>
        <v>0.85158032358228464</v>
      </c>
      <c r="AM684" s="57"/>
    </row>
    <row r="685" spans="1:39" s="52" customFormat="1" ht="18.75" customHeight="1" x14ac:dyDescent="0.25">
      <c r="A685" s="46" t="s">
        <v>117</v>
      </c>
      <c r="B685" s="78" t="s">
        <v>7</v>
      </c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51"/>
      <c r="O685" s="53"/>
      <c r="P685" s="53"/>
      <c r="Q685" s="53"/>
      <c r="R685" s="53"/>
      <c r="S685" s="53"/>
      <c r="T685" s="48"/>
      <c r="U685" s="48"/>
      <c r="V685" s="48"/>
      <c r="W685" s="48"/>
      <c r="X685" s="51"/>
      <c r="Y685" s="53"/>
      <c r="Z685" s="53"/>
      <c r="AA685" s="53"/>
      <c r="AB685" s="50"/>
      <c r="AC685" s="50"/>
      <c r="AD685" s="48"/>
      <c r="AE685" s="48"/>
      <c r="AF685" s="53"/>
      <c r="AG685" s="53"/>
      <c r="AH685" s="53"/>
      <c r="AI685" s="81">
        <v>2100</v>
      </c>
      <c r="AJ685" s="81">
        <v>1903.15</v>
      </c>
      <c r="AK685" s="48"/>
      <c r="AL685" s="85">
        <f t="shared" si="116"/>
        <v>0.90626190476190482</v>
      </c>
      <c r="AM685" s="57"/>
    </row>
    <row r="686" spans="1:39" s="52" customFormat="1" ht="18.75" customHeight="1" x14ac:dyDescent="0.25">
      <c r="A686" s="46" t="s">
        <v>131</v>
      </c>
      <c r="B686" s="78" t="s">
        <v>182</v>
      </c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51"/>
      <c r="O686" s="53"/>
      <c r="P686" s="53"/>
      <c r="Q686" s="53"/>
      <c r="R686" s="53"/>
      <c r="S686" s="53"/>
      <c r="T686" s="48"/>
      <c r="U686" s="48"/>
      <c r="V686" s="48"/>
      <c r="W686" s="48"/>
      <c r="X686" s="51"/>
      <c r="Y686" s="53"/>
      <c r="Z686" s="53"/>
      <c r="AA686" s="53"/>
      <c r="AB686" s="50"/>
      <c r="AC686" s="50"/>
      <c r="AD686" s="48"/>
      <c r="AE686" s="48"/>
      <c r="AF686" s="53"/>
      <c r="AG686" s="53"/>
      <c r="AH686" s="53"/>
      <c r="AI686" s="81">
        <v>17163</v>
      </c>
      <c r="AJ686" s="81">
        <v>17162.669999999998</v>
      </c>
      <c r="AK686" s="48"/>
      <c r="AL686" s="85">
        <f t="shared" si="116"/>
        <v>0.99998077259220408</v>
      </c>
      <c r="AM686" s="57"/>
    </row>
    <row r="687" spans="1:39" s="52" customFormat="1" ht="18.75" customHeight="1" x14ac:dyDescent="0.25">
      <c r="A687" s="46" t="s">
        <v>179</v>
      </c>
      <c r="B687" s="78" t="s">
        <v>194</v>
      </c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51"/>
      <c r="O687" s="53"/>
      <c r="P687" s="53"/>
      <c r="Q687" s="53"/>
      <c r="R687" s="53"/>
      <c r="S687" s="53"/>
      <c r="T687" s="48"/>
      <c r="U687" s="48"/>
      <c r="V687" s="48"/>
      <c r="W687" s="48"/>
      <c r="X687" s="51"/>
      <c r="Y687" s="53"/>
      <c r="Z687" s="53"/>
      <c r="AA687" s="53"/>
      <c r="AB687" s="50"/>
      <c r="AC687" s="50"/>
      <c r="AD687" s="48"/>
      <c r="AE687" s="48"/>
      <c r="AF687" s="53"/>
      <c r="AG687" s="53"/>
      <c r="AH687" s="53"/>
      <c r="AI687" s="81">
        <v>2000</v>
      </c>
      <c r="AJ687" s="81">
        <v>1607</v>
      </c>
      <c r="AK687" s="48"/>
      <c r="AL687" s="85">
        <f t="shared" si="116"/>
        <v>0.80349999999999999</v>
      </c>
      <c r="AM687" s="57"/>
    </row>
    <row r="688" spans="1:39" s="38" customFormat="1" ht="21.6" customHeight="1" x14ac:dyDescent="0.3">
      <c r="A688" s="34" t="s">
        <v>304</v>
      </c>
      <c r="B688" s="99" t="s">
        <v>10</v>
      </c>
      <c r="C688" s="100"/>
      <c r="D688" s="100"/>
      <c r="E688" s="100"/>
      <c r="F688" s="100"/>
      <c r="G688" s="100"/>
      <c r="H688" s="100"/>
      <c r="I688" s="100"/>
      <c r="J688" s="100"/>
      <c r="K688" s="100"/>
      <c r="L688" s="100"/>
      <c r="M688" s="101"/>
      <c r="N688" s="102"/>
      <c r="O688" s="101"/>
      <c r="P688" s="101"/>
      <c r="Q688" s="101"/>
      <c r="R688" s="101"/>
      <c r="S688" s="101"/>
      <c r="T688" s="100"/>
      <c r="U688" s="100"/>
      <c r="V688" s="100"/>
      <c r="W688" s="100"/>
      <c r="X688" s="101"/>
      <c r="Y688" s="101"/>
      <c r="Z688" s="101"/>
      <c r="AA688" s="101"/>
      <c r="AB688" s="100"/>
      <c r="AC688" s="100"/>
      <c r="AD688" s="100"/>
      <c r="AE688" s="100"/>
      <c r="AF688" s="100"/>
      <c r="AG688" s="100"/>
      <c r="AH688" s="100"/>
      <c r="AI688" s="145">
        <f>SUM(AI689:AI691)</f>
        <v>12255</v>
      </c>
      <c r="AJ688" s="145">
        <f>SUM(AJ689:AJ691)</f>
        <v>9708.8599999999988</v>
      </c>
      <c r="AK688" s="100"/>
      <c r="AL688" s="90">
        <f t="shared" si="113"/>
        <v>0.79223663810689504</v>
      </c>
      <c r="AM688" s="42"/>
    </row>
    <row r="689" spans="1:40" s="52" customFormat="1" ht="18.75" customHeight="1" x14ac:dyDescent="0.25">
      <c r="A689" s="46" t="s">
        <v>157</v>
      </c>
      <c r="B689" s="47" t="s">
        <v>6</v>
      </c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51"/>
      <c r="O689" s="53"/>
      <c r="P689" s="53"/>
      <c r="Q689" s="53"/>
      <c r="R689" s="53"/>
      <c r="S689" s="53"/>
      <c r="T689" s="48"/>
      <c r="U689" s="48"/>
      <c r="V689" s="48"/>
      <c r="W689" s="48"/>
      <c r="X689" s="51"/>
      <c r="Y689" s="53"/>
      <c r="Z689" s="53"/>
      <c r="AA689" s="53"/>
      <c r="AB689" s="50"/>
      <c r="AC689" s="50"/>
      <c r="AD689" s="48"/>
      <c r="AE689" s="48"/>
      <c r="AF689" s="53"/>
      <c r="AG689" s="53"/>
      <c r="AH689" s="53"/>
      <c r="AI689" s="81">
        <v>8645</v>
      </c>
      <c r="AJ689" s="81">
        <v>6834.44</v>
      </c>
      <c r="AK689" s="48"/>
      <c r="AL689" s="85">
        <f>SUM(AJ689/AI689)</f>
        <v>0.79056564488143433</v>
      </c>
      <c r="AM689" s="57"/>
    </row>
    <row r="690" spans="1:40" s="52" customFormat="1" ht="18.75" customHeight="1" x14ac:dyDescent="0.25">
      <c r="A690" s="46" t="s">
        <v>114</v>
      </c>
      <c r="B690" s="47" t="s">
        <v>28</v>
      </c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51"/>
      <c r="O690" s="53"/>
      <c r="P690" s="53"/>
      <c r="Q690" s="53"/>
      <c r="R690" s="53"/>
      <c r="S690" s="53"/>
      <c r="T690" s="48"/>
      <c r="U690" s="48"/>
      <c r="V690" s="48"/>
      <c r="W690" s="48"/>
      <c r="X690" s="51"/>
      <c r="Y690" s="53"/>
      <c r="Z690" s="53"/>
      <c r="AA690" s="53"/>
      <c r="AB690" s="50"/>
      <c r="AC690" s="50"/>
      <c r="AD690" s="48"/>
      <c r="AE690" s="48"/>
      <c r="AF690" s="53"/>
      <c r="AG690" s="53"/>
      <c r="AH690" s="53"/>
      <c r="AI690" s="81">
        <v>3042</v>
      </c>
      <c r="AJ690" s="81">
        <v>2574.52</v>
      </c>
      <c r="AK690" s="48"/>
      <c r="AL690" s="85">
        <f>SUM(AJ690/AI690)</f>
        <v>0.84632478632478636</v>
      </c>
      <c r="AM690" s="57"/>
    </row>
    <row r="691" spans="1:40" s="52" customFormat="1" ht="18.75" customHeight="1" x14ac:dyDescent="0.25">
      <c r="A691" s="46" t="s">
        <v>150</v>
      </c>
      <c r="B691" s="47" t="s">
        <v>32</v>
      </c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51"/>
      <c r="O691" s="53"/>
      <c r="P691" s="53"/>
      <c r="Q691" s="53"/>
      <c r="R691" s="53"/>
      <c r="S691" s="53"/>
      <c r="T691" s="48"/>
      <c r="U691" s="48"/>
      <c r="V691" s="48"/>
      <c r="W691" s="48"/>
      <c r="X691" s="51"/>
      <c r="Y691" s="53"/>
      <c r="Z691" s="53"/>
      <c r="AA691" s="53"/>
      <c r="AB691" s="50"/>
      <c r="AC691" s="50"/>
      <c r="AD691" s="48"/>
      <c r="AE691" s="48"/>
      <c r="AF691" s="53"/>
      <c r="AG691" s="53"/>
      <c r="AH691" s="53"/>
      <c r="AI691" s="81">
        <v>568</v>
      </c>
      <c r="AJ691" s="81">
        <v>299.89999999999998</v>
      </c>
      <c r="AK691" s="48"/>
      <c r="AL691" s="85">
        <f>SUM(AJ691/AI691)</f>
        <v>0.52799295774647881</v>
      </c>
      <c r="AM691" s="57"/>
    </row>
    <row r="692" spans="1:40" s="38" customFormat="1" ht="39.75" customHeight="1" thickBot="1" x14ac:dyDescent="0.35">
      <c r="A692" s="37"/>
      <c r="B692" s="125" t="s">
        <v>226</v>
      </c>
      <c r="C692" s="123" t="e">
        <f>SUM(C700+#REF!)</f>
        <v>#REF!</v>
      </c>
      <c r="D692" s="123" t="e">
        <f>SUM(D700+#REF!)</f>
        <v>#REF!</v>
      </c>
      <c r="E692" s="123" t="e">
        <f>SUM(E700+#REF!)</f>
        <v>#REF!</v>
      </c>
      <c r="F692" s="123" t="e">
        <f>SUM(F700+#REF!)</f>
        <v>#REF!</v>
      </c>
      <c r="G692" s="123" t="e">
        <f>SUM(G700+#REF!)</f>
        <v>#REF!</v>
      </c>
      <c r="H692" s="123"/>
      <c r="I692" s="123"/>
      <c r="J692" s="123"/>
      <c r="K692" s="123"/>
      <c r="L692" s="123"/>
      <c r="M692" s="123" t="e">
        <f>SUM(M700+#REF!)</f>
        <v>#REF!</v>
      </c>
      <c r="N692" s="123" t="e">
        <f>SUM(N700+#REF!)</f>
        <v>#REF!</v>
      </c>
      <c r="O692" s="123" t="e">
        <f>SUM(O700+#REF!)</f>
        <v>#REF!</v>
      </c>
      <c r="P692" s="123"/>
      <c r="Q692" s="123"/>
      <c r="R692" s="123" t="e">
        <f>SUM(R700+#REF!)</f>
        <v>#REF!</v>
      </c>
      <c r="S692" s="123" t="e">
        <f>SUM(S700+#REF!)</f>
        <v>#REF!</v>
      </c>
      <c r="T692" s="123" t="e">
        <f>SUM(T700+#REF!)</f>
        <v>#REF!</v>
      </c>
      <c r="U692" s="123" t="e">
        <f>SUM(U700+#REF!)</f>
        <v>#REF!</v>
      </c>
      <c r="V692" s="123" t="e">
        <f>SUM(V700+#REF!)</f>
        <v>#REF!</v>
      </c>
      <c r="W692" s="123" t="e">
        <f>SUM(W700+#REF!)</f>
        <v>#REF!</v>
      </c>
      <c r="X692" s="119" t="e">
        <f>SUM(X700+#REF!)</f>
        <v>#REF!</v>
      </c>
      <c r="Y692" s="120" t="e">
        <f>SUM(Y700+#REF!)</f>
        <v>#REF!</v>
      </c>
      <c r="Z692" s="123" t="e">
        <f>SUM(Z700+#REF!)</f>
        <v>#REF!</v>
      </c>
      <c r="AA692" s="123" t="e">
        <f>SUM(AA700+#REF!)</f>
        <v>#REF!</v>
      </c>
      <c r="AB692" s="123" t="e">
        <f>SUM(AB700+#REF!)</f>
        <v>#REF!</v>
      </c>
      <c r="AC692" s="123" t="e">
        <f>SUM(AC700+#REF!)</f>
        <v>#REF!</v>
      </c>
      <c r="AD692" s="123" t="e">
        <f>SUM(AD700+#REF!)</f>
        <v>#REF!</v>
      </c>
      <c r="AE692" s="123" t="e">
        <f>SUM(AE700+#REF!)</f>
        <v>#REF!</v>
      </c>
      <c r="AF692" s="123" t="e">
        <f>SUM(AF700+#REF!)</f>
        <v>#REF!</v>
      </c>
      <c r="AG692" s="123" t="e">
        <f>SUM(AG700+#REF!)</f>
        <v>#REF!</v>
      </c>
      <c r="AH692" s="123" t="e">
        <f>SUM(AH700+#REF!)</f>
        <v>#REF!</v>
      </c>
      <c r="AI692" s="124">
        <f>SUM(AI693)</f>
        <v>63500</v>
      </c>
      <c r="AJ692" s="124">
        <f>SUM(AJ693)</f>
        <v>32017.129999999997</v>
      </c>
      <c r="AK692" s="123" t="e">
        <f>SUM(AK700+#REF!)</f>
        <v>#REF!</v>
      </c>
      <c r="AL692" s="122">
        <f t="shared" ref="AL692:AL699" si="117">SUM(AJ692/AI692)</f>
        <v>0.50420677165354322</v>
      </c>
      <c r="AM692" s="42"/>
    </row>
    <row r="693" spans="1:40" s="36" customFormat="1" ht="51.75" customHeight="1" thickTop="1" x14ac:dyDescent="0.3">
      <c r="A693" s="34" t="s">
        <v>227</v>
      </c>
      <c r="B693" s="109" t="s">
        <v>228</v>
      </c>
      <c r="C693" s="100" t="e">
        <f>SUM(C701)</f>
        <v>#REF!</v>
      </c>
      <c r="D693" s="100" t="e">
        <f>SUM(D701)</f>
        <v>#REF!</v>
      </c>
      <c r="E693" s="100" t="e">
        <f>SUM(E701)</f>
        <v>#REF!</v>
      </c>
      <c r="F693" s="100" t="e">
        <f>SUM(F701)</f>
        <v>#REF!</v>
      </c>
      <c r="G693" s="100" t="e">
        <f>SUM(G701)</f>
        <v>#REF!</v>
      </c>
      <c r="H693" s="100"/>
      <c r="I693" s="100"/>
      <c r="J693" s="100"/>
      <c r="K693" s="100"/>
      <c r="L693" s="100"/>
      <c r="M693" s="100">
        <f>SUM(M700:M701)</f>
        <v>0</v>
      </c>
      <c r="N693" s="100">
        <f>SUM(N700:N701)</f>
        <v>0</v>
      </c>
      <c r="O693" s="100">
        <f>SUM(O700:O701)</f>
        <v>0</v>
      </c>
      <c r="P693" s="100"/>
      <c r="Q693" s="100"/>
      <c r="R693" s="100">
        <f t="shared" ref="R693:AH693" si="118">SUM(R700:R701)</f>
        <v>0</v>
      </c>
      <c r="S693" s="100">
        <f t="shared" si="118"/>
        <v>0</v>
      </c>
      <c r="T693" s="100">
        <f t="shared" si="118"/>
        <v>40500</v>
      </c>
      <c r="U693" s="100">
        <f t="shared" si="118"/>
        <v>40500</v>
      </c>
      <c r="V693" s="100">
        <f t="shared" si="118"/>
        <v>0</v>
      </c>
      <c r="W693" s="100">
        <f t="shared" si="118"/>
        <v>0</v>
      </c>
      <c r="X693" s="105">
        <f t="shared" si="118"/>
        <v>0</v>
      </c>
      <c r="Y693" s="106">
        <f t="shared" si="118"/>
        <v>0</v>
      </c>
      <c r="Z693" s="100">
        <f t="shared" si="118"/>
        <v>0</v>
      </c>
      <c r="AA693" s="100">
        <f t="shared" si="118"/>
        <v>0</v>
      </c>
      <c r="AB693" s="100">
        <f t="shared" si="118"/>
        <v>47830</v>
      </c>
      <c r="AC693" s="100">
        <f t="shared" si="118"/>
        <v>47830</v>
      </c>
      <c r="AD693" s="100">
        <f t="shared" si="118"/>
        <v>0</v>
      </c>
      <c r="AE693" s="100">
        <f t="shared" si="118"/>
        <v>0</v>
      </c>
      <c r="AF693" s="100">
        <f t="shared" si="118"/>
        <v>0</v>
      </c>
      <c r="AG693" s="100">
        <f t="shared" si="118"/>
        <v>0</v>
      </c>
      <c r="AH693" s="100">
        <f t="shared" si="118"/>
        <v>0</v>
      </c>
      <c r="AI693" s="145">
        <f>SUM(AI694:AI699)</f>
        <v>63500</v>
      </c>
      <c r="AJ693" s="145">
        <f>SUM(AJ694:AJ699)</f>
        <v>32017.129999999997</v>
      </c>
      <c r="AK693" s="100">
        <f>SUM(AK700:AK701)</f>
        <v>0</v>
      </c>
      <c r="AL693" s="90">
        <f t="shared" si="117"/>
        <v>0.50420677165354322</v>
      </c>
      <c r="AM693" s="35"/>
    </row>
    <row r="694" spans="1:40" s="52" customFormat="1" ht="18.75" customHeight="1" x14ac:dyDescent="0.25">
      <c r="A694" s="46" t="s">
        <v>274</v>
      </c>
      <c r="B694" s="47" t="s">
        <v>275</v>
      </c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51"/>
      <c r="O694" s="53"/>
      <c r="P694" s="53"/>
      <c r="Q694" s="53"/>
      <c r="R694" s="53"/>
      <c r="S694" s="53"/>
      <c r="T694" s="48"/>
      <c r="U694" s="48"/>
      <c r="V694" s="48"/>
      <c r="W694" s="48"/>
      <c r="X694" s="51"/>
      <c r="Y694" s="53"/>
      <c r="Z694" s="53"/>
      <c r="AA694" s="53"/>
      <c r="AB694" s="50">
        <v>549</v>
      </c>
      <c r="AC694" s="50">
        <v>549</v>
      </c>
      <c r="AD694" s="48"/>
      <c r="AE694" s="48"/>
      <c r="AF694" s="53"/>
      <c r="AG694" s="53"/>
      <c r="AH694" s="53"/>
      <c r="AI694" s="81">
        <v>5000</v>
      </c>
      <c r="AJ694" s="81">
        <v>164.4</v>
      </c>
      <c r="AK694" s="48"/>
      <c r="AL694" s="85">
        <f t="shared" si="117"/>
        <v>3.288E-2</v>
      </c>
      <c r="AM694" s="49"/>
    </row>
    <row r="695" spans="1:40" s="52" customFormat="1" ht="18.75" customHeight="1" x14ac:dyDescent="0.25">
      <c r="A695" s="46" t="s">
        <v>119</v>
      </c>
      <c r="B695" s="47" t="s">
        <v>83</v>
      </c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51"/>
      <c r="O695" s="53"/>
      <c r="P695" s="53"/>
      <c r="Q695" s="53"/>
      <c r="R695" s="53"/>
      <c r="S695" s="53"/>
      <c r="T695" s="48"/>
      <c r="U695" s="48"/>
      <c r="V695" s="48"/>
      <c r="W695" s="48"/>
      <c r="X695" s="51"/>
      <c r="Y695" s="53"/>
      <c r="Z695" s="53"/>
      <c r="AA695" s="53"/>
      <c r="AB695" s="50">
        <v>549</v>
      </c>
      <c r="AC695" s="50">
        <v>549</v>
      </c>
      <c r="AD695" s="48"/>
      <c r="AE695" s="48"/>
      <c r="AF695" s="53"/>
      <c r="AG695" s="53"/>
      <c r="AH695" s="53"/>
      <c r="AI695" s="81">
        <v>8300</v>
      </c>
      <c r="AJ695" s="81">
        <v>211</v>
      </c>
      <c r="AK695" s="48"/>
      <c r="AL695" s="85">
        <f>SUM(AJ695/AI695)</f>
        <v>2.5421686746987953E-2</v>
      </c>
      <c r="AM695" s="49"/>
    </row>
    <row r="696" spans="1:40" s="52" customFormat="1" ht="18.75" customHeight="1" x14ac:dyDescent="0.25">
      <c r="A696" s="46" t="s">
        <v>192</v>
      </c>
      <c r="B696" s="47" t="s">
        <v>193</v>
      </c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51"/>
      <c r="O696" s="53"/>
      <c r="P696" s="53"/>
      <c r="Q696" s="53"/>
      <c r="R696" s="53"/>
      <c r="S696" s="53"/>
      <c r="T696" s="48"/>
      <c r="U696" s="48"/>
      <c r="V696" s="48"/>
      <c r="W696" s="48"/>
      <c r="X696" s="51"/>
      <c r="Y696" s="53"/>
      <c r="Z696" s="53"/>
      <c r="AA696" s="53"/>
      <c r="AB696" s="50"/>
      <c r="AC696" s="50"/>
      <c r="AD696" s="48"/>
      <c r="AE696" s="48"/>
      <c r="AF696" s="53"/>
      <c r="AG696" s="53"/>
      <c r="AH696" s="53"/>
      <c r="AI696" s="81">
        <v>1500</v>
      </c>
      <c r="AJ696" s="81">
        <v>0</v>
      </c>
      <c r="AK696" s="48"/>
      <c r="AL696" s="85">
        <f>SUM(AJ696/AI696)</f>
        <v>0</v>
      </c>
      <c r="AM696" s="49"/>
    </row>
    <row r="697" spans="1:40" s="52" customFormat="1" ht="18.75" customHeight="1" x14ac:dyDescent="0.25">
      <c r="A697" s="46" t="s">
        <v>120</v>
      </c>
      <c r="B697" s="47" t="s">
        <v>29</v>
      </c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51"/>
      <c r="O697" s="53"/>
      <c r="P697" s="53"/>
      <c r="Q697" s="53"/>
      <c r="R697" s="53"/>
      <c r="S697" s="53"/>
      <c r="T697" s="48"/>
      <c r="U697" s="48"/>
      <c r="V697" s="48"/>
      <c r="W697" s="48"/>
      <c r="X697" s="51"/>
      <c r="Y697" s="53"/>
      <c r="Z697" s="53"/>
      <c r="AA697" s="53"/>
      <c r="AB697" s="50"/>
      <c r="AC697" s="50"/>
      <c r="AD697" s="48"/>
      <c r="AE697" s="48"/>
      <c r="AF697" s="53"/>
      <c r="AG697" s="53"/>
      <c r="AH697" s="53"/>
      <c r="AI697" s="81">
        <v>17000</v>
      </c>
      <c r="AJ697" s="81">
        <v>15992.63</v>
      </c>
      <c r="AK697" s="48"/>
      <c r="AL697" s="85">
        <f>SUM(AJ697/AI697)</f>
        <v>0.9407429411764705</v>
      </c>
      <c r="AM697" s="49"/>
    </row>
    <row r="698" spans="1:40" s="52" customFormat="1" ht="18.75" customHeight="1" x14ac:dyDescent="0.25">
      <c r="A698" s="46" t="s">
        <v>114</v>
      </c>
      <c r="B698" s="47" t="s">
        <v>28</v>
      </c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51"/>
      <c r="O698" s="53"/>
      <c r="P698" s="53"/>
      <c r="Q698" s="53"/>
      <c r="R698" s="53"/>
      <c r="S698" s="53"/>
      <c r="T698" s="48"/>
      <c r="U698" s="48"/>
      <c r="V698" s="48"/>
      <c r="W698" s="48"/>
      <c r="X698" s="51"/>
      <c r="Y698" s="53"/>
      <c r="Z698" s="53"/>
      <c r="AA698" s="53"/>
      <c r="AB698" s="50"/>
      <c r="AC698" s="50"/>
      <c r="AD698" s="48"/>
      <c r="AE698" s="48"/>
      <c r="AF698" s="53"/>
      <c r="AG698" s="53"/>
      <c r="AH698" s="53"/>
      <c r="AI698" s="81">
        <v>18000</v>
      </c>
      <c r="AJ698" s="81">
        <v>15649.1</v>
      </c>
      <c r="AK698" s="48"/>
      <c r="AL698" s="85">
        <f t="shared" si="117"/>
        <v>0.86939444444444447</v>
      </c>
      <c r="AM698" s="49"/>
    </row>
    <row r="699" spans="1:40" s="52" customFormat="1" ht="18.75" customHeight="1" x14ac:dyDescent="0.25">
      <c r="A699" s="46" t="s">
        <v>179</v>
      </c>
      <c r="B699" s="47" t="s">
        <v>194</v>
      </c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51"/>
      <c r="O699" s="53"/>
      <c r="P699" s="53"/>
      <c r="Q699" s="53"/>
      <c r="R699" s="53"/>
      <c r="S699" s="53"/>
      <c r="T699" s="48"/>
      <c r="U699" s="48"/>
      <c r="V699" s="48"/>
      <c r="W699" s="48"/>
      <c r="X699" s="51"/>
      <c r="Y699" s="53"/>
      <c r="Z699" s="53"/>
      <c r="AA699" s="53"/>
      <c r="AB699" s="50"/>
      <c r="AC699" s="50"/>
      <c r="AD699" s="48"/>
      <c r="AE699" s="48"/>
      <c r="AF699" s="53"/>
      <c r="AG699" s="53"/>
      <c r="AH699" s="53"/>
      <c r="AI699" s="81">
        <v>13700</v>
      </c>
      <c r="AJ699" s="81">
        <v>0</v>
      </c>
      <c r="AK699" s="48"/>
      <c r="AL699" s="85">
        <f t="shared" si="117"/>
        <v>0</v>
      </c>
      <c r="AM699" s="49"/>
    </row>
    <row r="700" spans="1:40" s="38" customFormat="1" ht="39" customHeight="1" thickBot="1" x14ac:dyDescent="0.35">
      <c r="A700" s="37"/>
      <c r="B700" s="125" t="s">
        <v>72</v>
      </c>
      <c r="C700" s="123" t="e">
        <f>SUM(C701+C703)</f>
        <v>#REF!</v>
      </c>
      <c r="D700" s="123" t="e">
        <f>SUM(D701+D703)</f>
        <v>#REF!</v>
      </c>
      <c r="E700" s="123" t="e">
        <f>SUM(E701+E703)</f>
        <v>#REF!</v>
      </c>
      <c r="F700" s="123" t="e">
        <f>SUM(F701+F703)</f>
        <v>#REF!</v>
      </c>
      <c r="G700" s="123" t="e">
        <f>SUM(G701+G703)</f>
        <v>#REF!</v>
      </c>
      <c r="H700" s="123"/>
      <c r="I700" s="123"/>
      <c r="J700" s="123"/>
      <c r="K700" s="123"/>
      <c r="L700" s="123"/>
      <c r="M700" s="123">
        <f>SUM(M701+M703)</f>
        <v>0</v>
      </c>
      <c r="N700" s="123">
        <f>SUM(N701+N703)</f>
        <v>0</v>
      </c>
      <c r="O700" s="123">
        <f>SUM(O701+O703)</f>
        <v>0</v>
      </c>
      <c r="P700" s="123"/>
      <c r="Q700" s="123"/>
      <c r="R700" s="123">
        <f t="shared" ref="R700:AK700" si="119">SUM(R701+R703)</f>
        <v>0</v>
      </c>
      <c r="S700" s="123">
        <f t="shared" si="119"/>
        <v>0</v>
      </c>
      <c r="T700" s="123">
        <f t="shared" si="119"/>
        <v>28500</v>
      </c>
      <c r="U700" s="123">
        <f t="shared" si="119"/>
        <v>28500</v>
      </c>
      <c r="V700" s="123">
        <f t="shared" si="119"/>
        <v>0</v>
      </c>
      <c r="W700" s="123">
        <f t="shared" si="119"/>
        <v>0</v>
      </c>
      <c r="X700" s="119">
        <f t="shared" si="119"/>
        <v>0</v>
      </c>
      <c r="Y700" s="120">
        <f t="shared" si="119"/>
        <v>0</v>
      </c>
      <c r="Z700" s="123">
        <f t="shared" si="119"/>
        <v>0</v>
      </c>
      <c r="AA700" s="123">
        <f t="shared" si="119"/>
        <v>0</v>
      </c>
      <c r="AB700" s="123">
        <f t="shared" si="119"/>
        <v>35590</v>
      </c>
      <c r="AC700" s="123">
        <f t="shared" si="119"/>
        <v>35590</v>
      </c>
      <c r="AD700" s="123">
        <f t="shared" si="119"/>
        <v>0</v>
      </c>
      <c r="AE700" s="123">
        <f t="shared" si="119"/>
        <v>0</v>
      </c>
      <c r="AF700" s="123">
        <f t="shared" si="119"/>
        <v>0</v>
      </c>
      <c r="AG700" s="123">
        <f t="shared" si="119"/>
        <v>0</v>
      </c>
      <c r="AH700" s="123">
        <f t="shared" si="119"/>
        <v>0</v>
      </c>
      <c r="AI700" s="124">
        <f t="shared" si="119"/>
        <v>93150</v>
      </c>
      <c r="AJ700" s="124">
        <f t="shared" si="119"/>
        <v>68299.83</v>
      </c>
      <c r="AK700" s="123">
        <f t="shared" si="119"/>
        <v>0</v>
      </c>
      <c r="AL700" s="122">
        <f t="shared" si="113"/>
        <v>0.73322415458937196</v>
      </c>
      <c r="AM700" s="42"/>
    </row>
    <row r="701" spans="1:40" s="36" customFormat="1" ht="26.25" customHeight="1" thickTop="1" x14ac:dyDescent="0.3">
      <c r="A701" s="34" t="s">
        <v>73</v>
      </c>
      <c r="B701" s="109" t="s">
        <v>20</v>
      </c>
      <c r="C701" s="100" t="e">
        <f>SUM(#REF!)</f>
        <v>#REF!</v>
      </c>
      <c r="D701" s="100" t="e">
        <f>SUM(#REF!)</f>
        <v>#REF!</v>
      </c>
      <c r="E701" s="100" t="e">
        <f>SUM(#REF!)</f>
        <v>#REF!</v>
      </c>
      <c r="F701" s="100" t="e">
        <f>SUM(#REF!)</f>
        <v>#REF!</v>
      </c>
      <c r="G701" s="100" t="e">
        <f>SUM(#REF!)</f>
        <v>#REF!</v>
      </c>
      <c r="H701" s="100"/>
      <c r="I701" s="100"/>
      <c r="J701" s="100"/>
      <c r="K701" s="100"/>
      <c r="L701" s="100"/>
      <c r="M701" s="100">
        <f>SUM(M702:M702)</f>
        <v>0</v>
      </c>
      <c r="N701" s="100">
        <f>SUM(N702:N702)</f>
        <v>0</v>
      </c>
      <c r="O701" s="100">
        <f>SUM(O702:O702)</f>
        <v>0</v>
      </c>
      <c r="P701" s="100"/>
      <c r="Q701" s="100"/>
      <c r="R701" s="100">
        <f t="shared" ref="R701:AH701" si="120">SUM(R702:R702)</f>
        <v>0</v>
      </c>
      <c r="S701" s="100">
        <f t="shared" si="120"/>
        <v>0</v>
      </c>
      <c r="T701" s="100">
        <f t="shared" si="120"/>
        <v>12000</v>
      </c>
      <c r="U701" s="100">
        <f t="shared" si="120"/>
        <v>12000</v>
      </c>
      <c r="V701" s="100">
        <f t="shared" si="120"/>
        <v>0</v>
      </c>
      <c r="W701" s="100">
        <f t="shared" si="120"/>
        <v>0</v>
      </c>
      <c r="X701" s="105">
        <f t="shared" si="120"/>
        <v>0</v>
      </c>
      <c r="Y701" s="106">
        <f t="shared" si="120"/>
        <v>0</v>
      </c>
      <c r="Z701" s="100">
        <f t="shared" si="120"/>
        <v>0</v>
      </c>
      <c r="AA701" s="100">
        <f t="shared" si="120"/>
        <v>0</v>
      </c>
      <c r="AB701" s="100">
        <f t="shared" si="120"/>
        <v>12240</v>
      </c>
      <c r="AC701" s="100">
        <f t="shared" si="120"/>
        <v>12240</v>
      </c>
      <c r="AD701" s="100">
        <f t="shared" si="120"/>
        <v>0</v>
      </c>
      <c r="AE701" s="100">
        <f t="shared" si="120"/>
        <v>0</v>
      </c>
      <c r="AF701" s="100">
        <f t="shared" si="120"/>
        <v>0</v>
      </c>
      <c r="AG701" s="100">
        <f t="shared" si="120"/>
        <v>0</v>
      </c>
      <c r="AH701" s="100">
        <f t="shared" si="120"/>
        <v>0</v>
      </c>
      <c r="AI701" s="145">
        <f>SUM(AI702)</f>
        <v>55000</v>
      </c>
      <c r="AJ701" s="145">
        <f>SUM(AJ702)</f>
        <v>55000</v>
      </c>
      <c r="AK701" s="100">
        <f>SUM(AK702:AK702)</f>
        <v>0</v>
      </c>
      <c r="AL701" s="90">
        <f t="shared" si="113"/>
        <v>1</v>
      </c>
      <c r="AM701" s="35"/>
    </row>
    <row r="702" spans="1:40" s="52" customFormat="1" ht="51" customHeight="1" x14ac:dyDescent="0.25">
      <c r="A702" s="46">
        <v>2310</v>
      </c>
      <c r="B702" s="58" t="s">
        <v>92</v>
      </c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64"/>
      <c r="O702" s="64"/>
      <c r="P702" s="64"/>
      <c r="Q702" s="64"/>
      <c r="R702" s="64"/>
      <c r="S702" s="64"/>
      <c r="T702" s="48">
        <v>12000</v>
      </c>
      <c r="U702" s="48">
        <v>12000</v>
      </c>
      <c r="V702" s="48"/>
      <c r="W702" s="48"/>
      <c r="X702" s="51"/>
      <c r="Y702" s="53"/>
      <c r="Z702" s="53"/>
      <c r="AA702" s="53"/>
      <c r="AB702" s="50">
        <v>12240</v>
      </c>
      <c r="AC702" s="48">
        <v>12240</v>
      </c>
      <c r="AD702" s="48"/>
      <c r="AE702" s="48"/>
      <c r="AF702" s="53"/>
      <c r="AG702" s="53"/>
      <c r="AH702" s="53"/>
      <c r="AI702" s="81">
        <v>55000</v>
      </c>
      <c r="AJ702" s="82">
        <v>55000</v>
      </c>
      <c r="AK702" s="48"/>
      <c r="AL702" s="85">
        <f t="shared" si="113"/>
        <v>1</v>
      </c>
      <c r="AM702" s="49"/>
      <c r="AN702" s="151"/>
    </row>
    <row r="703" spans="1:40" s="36" customFormat="1" ht="22.2" customHeight="1" x14ac:dyDescent="0.3">
      <c r="A703" s="34" t="s">
        <v>74</v>
      </c>
      <c r="B703" s="99" t="s">
        <v>10</v>
      </c>
      <c r="C703" s="100">
        <f>SUM(C704:C706)</f>
        <v>40000</v>
      </c>
      <c r="D703" s="100">
        <f>SUM(D704:D706)</f>
        <v>40000</v>
      </c>
      <c r="E703" s="100">
        <f>SUM(E704:E706)</f>
        <v>0</v>
      </c>
      <c r="F703" s="100">
        <f>SUM(F704:F706)</f>
        <v>0</v>
      </c>
      <c r="G703" s="100">
        <f>SUM(G704:G706)</f>
        <v>0</v>
      </c>
      <c r="H703" s="100"/>
      <c r="I703" s="100"/>
      <c r="J703" s="100"/>
      <c r="K703" s="100"/>
      <c r="L703" s="100"/>
      <c r="M703" s="100">
        <f>SUM(M704:M706)</f>
        <v>0</v>
      </c>
      <c r="N703" s="100">
        <f>SUM(N704:N706)</f>
        <v>0</v>
      </c>
      <c r="O703" s="100">
        <f>SUM(O704:O706)</f>
        <v>0</v>
      </c>
      <c r="P703" s="100"/>
      <c r="Q703" s="100"/>
      <c r="R703" s="100">
        <f t="shared" ref="R703:AH703" si="121">SUM(R704:R706)</f>
        <v>0</v>
      </c>
      <c r="S703" s="100">
        <f t="shared" si="121"/>
        <v>0</v>
      </c>
      <c r="T703" s="100">
        <f t="shared" si="121"/>
        <v>16500</v>
      </c>
      <c r="U703" s="100">
        <f t="shared" si="121"/>
        <v>16500</v>
      </c>
      <c r="V703" s="100">
        <f t="shared" si="121"/>
        <v>0</v>
      </c>
      <c r="W703" s="100">
        <f t="shared" si="121"/>
        <v>0</v>
      </c>
      <c r="X703" s="105">
        <f t="shared" si="121"/>
        <v>0</v>
      </c>
      <c r="Y703" s="106">
        <f t="shared" si="121"/>
        <v>0</v>
      </c>
      <c r="Z703" s="100">
        <f t="shared" si="121"/>
        <v>0</v>
      </c>
      <c r="AA703" s="100">
        <f t="shared" si="121"/>
        <v>0</v>
      </c>
      <c r="AB703" s="100">
        <f t="shared" si="121"/>
        <v>23350</v>
      </c>
      <c r="AC703" s="100">
        <f t="shared" si="121"/>
        <v>23350</v>
      </c>
      <c r="AD703" s="100">
        <f t="shared" si="121"/>
        <v>0</v>
      </c>
      <c r="AE703" s="100">
        <f t="shared" si="121"/>
        <v>0</v>
      </c>
      <c r="AF703" s="100">
        <f t="shared" si="121"/>
        <v>0</v>
      </c>
      <c r="AG703" s="100">
        <f t="shared" si="121"/>
        <v>0</v>
      </c>
      <c r="AH703" s="100">
        <f t="shared" si="121"/>
        <v>0</v>
      </c>
      <c r="AI703" s="145">
        <f>SUM(AI704:AI708)</f>
        <v>38150</v>
      </c>
      <c r="AJ703" s="145">
        <f>SUM(AJ704:AJ708)</f>
        <v>13299.83</v>
      </c>
      <c r="AK703" s="100">
        <f>SUM(AK704:AK706)</f>
        <v>0</v>
      </c>
      <c r="AL703" s="90">
        <f t="shared" ref="AL703:AL738" si="122">SUM(AJ703/AI703)</f>
        <v>0.3486193971166448</v>
      </c>
      <c r="AM703" s="35"/>
    </row>
    <row r="704" spans="1:40" s="52" customFormat="1" ht="48.75" customHeight="1" x14ac:dyDescent="0.25">
      <c r="A704" s="54" t="s">
        <v>218</v>
      </c>
      <c r="B704" s="148" t="s">
        <v>263</v>
      </c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51"/>
      <c r="O704" s="53"/>
      <c r="P704" s="53"/>
      <c r="Q704" s="53"/>
      <c r="R704" s="53"/>
      <c r="S704" s="53"/>
      <c r="T704" s="48">
        <v>9000</v>
      </c>
      <c r="U704" s="48">
        <v>9000</v>
      </c>
      <c r="V704" s="48"/>
      <c r="W704" s="48"/>
      <c r="X704" s="51"/>
      <c r="Y704" s="53"/>
      <c r="Z704" s="53"/>
      <c r="AA704" s="53"/>
      <c r="AB704" s="50">
        <v>15300</v>
      </c>
      <c r="AC704" s="50">
        <v>15300</v>
      </c>
      <c r="AD704" s="48"/>
      <c r="AE704" s="48"/>
      <c r="AF704" s="53"/>
      <c r="AG704" s="53"/>
      <c r="AH704" s="53"/>
      <c r="AI704" s="81">
        <v>15000</v>
      </c>
      <c r="AJ704" s="81">
        <v>11500</v>
      </c>
      <c r="AK704" s="48"/>
      <c r="AL704" s="85">
        <f t="shared" si="122"/>
        <v>0.76666666666666672</v>
      </c>
      <c r="AM704" s="49"/>
      <c r="AN704" s="151"/>
    </row>
    <row r="705" spans="1:40" s="52" customFormat="1" ht="19.5" customHeight="1" x14ac:dyDescent="0.25">
      <c r="A705" s="54" t="s">
        <v>274</v>
      </c>
      <c r="B705" s="55" t="s">
        <v>275</v>
      </c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51"/>
      <c r="O705" s="53"/>
      <c r="P705" s="53"/>
      <c r="Q705" s="53"/>
      <c r="R705" s="53"/>
      <c r="S705" s="53"/>
      <c r="T705" s="48"/>
      <c r="U705" s="48"/>
      <c r="V705" s="48"/>
      <c r="W705" s="48"/>
      <c r="X705" s="51"/>
      <c r="Y705" s="53"/>
      <c r="Z705" s="53"/>
      <c r="AA705" s="53"/>
      <c r="AB705" s="50"/>
      <c r="AC705" s="50"/>
      <c r="AD705" s="48"/>
      <c r="AE705" s="48"/>
      <c r="AF705" s="53"/>
      <c r="AG705" s="53"/>
      <c r="AH705" s="53"/>
      <c r="AI705" s="81">
        <v>13000</v>
      </c>
      <c r="AJ705" s="81">
        <v>1790.84</v>
      </c>
      <c r="AK705" s="48"/>
      <c r="AL705" s="85">
        <f t="shared" si="122"/>
        <v>0.13775692307692308</v>
      </c>
      <c r="AM705" s="49"/>
      <c r="AN705" s="151"/>
    </row>
    <row r="706" spans="1:40" s="52" customFormat="1" ht="17.100000000000001" customHeight="1" x14ac:dyDescent="0.25">
      <c r="A706" s="46">
        <v>4210</v>
      </c>
      <c r="B706" s="58" t="s">
        <v>83</v>
      </c>
      <c r="C706" s="48">
        <v>40000</v>
      </c>
      <c r="D706" s="48">
        <v>40000</v>
      </c>
      <c r="E706" s="48"/>
      <c r="F706" s="48"/>
      <c r="G706" s="48"/>
      <c r="H706" s="48"/>
      <c r="I706" s="48"/>
      <c r="J706" s="48"/>
      <c r="K706" s="48"/>
      <c r="L706" s="48"/>
      <c r="M706" s="51"/>
      <c r="O706" s="53"/>
      <c r="P706" s="53"/>
      <c r="Q706" s="53"/>
      <c r="R706" s="53"/>
      <c r="S706" s="53"/>
      <c r="T706" s="48">
        <v>7500</v>
      </c>
      <c r="U706" s="48">
        <v>7500</v>
      </c>
      <c r="V706" s="48"/>
      <c r="W706" s="48"/>
      <c r="X706" s="51"/>
      <c r="Y706" s="53"/>
      <c r="Z706" s="53"/>
      <c r="AA706" s="53"/>
      <c r="AB706" s="50">
        <v>8050</v>
      </c>
      <c r="AC706" s="50">
        <v>8050</v>
      </c>
      <c r="AD706" s="48"/>
      <c r="AE706" s="48"/>
      <c r="AF706" s="53"/>
      <c r="AG706" s="53"/>
      <c r="AH706" s="53"/>
      <c r="AI706" s="81">
        <v>8150</v>
      </c>
      <c r="AJ706" s="81">
        <v>0</v>
      </c>
      <c r="AK706" s="48"/>
      <c r="AL706" s="85">
        <f t="shared" si="122"/>
        <v>0</v>
      </c>
      <c r="AM706" s="49"/>
    </row>
    <row r="707" spans="1:40" s="52" customFormat="1" ht="17.100000000000001" customHeight="1" x14ac:dyDescent="0.25">
      <c r="A707" s="46" t="s">
        <v>192</v>
      </c>
      <c r="B707" s="47" t="s">
        <v>193</v>
      </c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51"/>
      <c r="O707" s="53"/>
      <c r="P707" s="53"/>
      <c r="Q707" s="53"/>
      <c r="R707" s="53"/>
      <c r="S707" s="53"/>
      <c r="T707" s="48"/>
      <c r="U707" s="48"/>
      <c r="V707" s="48"/>
      <c r="W707" s="48"/>
      <c r="X707" s="51"/>
      <c r="Y707" s="53"/>
      <c r="Z707" s="53"/>
      <c r="AA707" s="53"/>
      <c r="AB707" s="50"/>
      <c r="AC707" s="50"/>
      <c r="AD707" s="48"/>
      <c r="AE707" s="48"/>
      <c r="AF707" s="53"/>
      <c r="AG707" s="53"/>
      <c r="AH707" s="53"/>
      <c r="AI707" s="81">
        <v>1000</v>
      </c>
      <c r="AJ707" s="81">
        <v>0</v>
      </c>
      <c r="AK707" s="48"/>
      <c r="AL707" s="85">
        <f t="shared" si="122"/>
        <v>0</v>
      </c>
      <c r="AM707" s="49"/>
    </row>
    <row r="708" spans="1:40" s="52" customFormat="1" ht="17.100000000000001" customHeight="1" x14ac:dyDescent="0.25">
      <c r="A708" s="46" t="s">
        <v>114</v>
      </c>
      <c r="B708" s="47" t="s">
        <v>28</v>
      </c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51"/>
      <c r="O708" s="53"/>
      <c r="P708" s="53"/>
      <c r="Q708" s="53"/>
      <c r="R708" s="53"/>
      <c r="S708" s="53"/>
      <c r="T708" s="48"/>
      <c r="U708" s="48"/>
      <c r="V708" s="48"/>
      <c r="W708" s="48"/>
      <c r="X708" s="51"/>
      <c r="Y708" s="53"/>
      <c r="Z708" s="53"/>
      <c r="AA708" s="53"/>
      <c r="AB708" s="50"/>
      <c r="AC708" s="50"/>
      <c r="AD708" s="48"/>
      <c r="AE708" s="48"/>
      <c r="AF708" s="53"/>
      <c r="AG708" s="53"/>
      <c r="AH708" s="53"/>
      <c r="AI708" s="81">
        <v>1000</v>
      </c>
      <c r="AJ708" s="81">
        <v>8.99</v>
      </c>
      <c r="AK708" s="48"/>
      <c r="AL708" s="85">
        <f t="shared" si="122"/>
        <v>8.9899999999999997E-3</v>
      </c>
      <c r="AM708" s="49"/>
    </row>
    <row r="709" spans="1:40" s="38" customFormat="1" ht="25.2" customHeight="1" thickBot="1" x14ac:dyDescent="0.35">
      <c r="A709" s="37"/>
      <c r="B709" s="125" t="s">
        <v>61</v>
      </c>
      <c r="C709" s="123" t="e">
        <f>SUM(#REF!+C731)</f>
        <v>#REF!</v>
      </c>
      <c r="D709" s="123" t="e">
        <f>SUM(#REF!+D731)</f>
        <v>#REF!</v>
      </c>
      <c r="E709" s="123" t="e">
        <f>SUM(#REF!+E731)</f>
        <v>#REF!</v>
      </c>
      <c r="F709" s="123" t="e">
        <f>SUM(#REF!+F731)</f>
        <v>#REF!</v>
      </c>
      <c r="G709" s="123" t="e">
        <f>SUM(#REF!+G731)</f>
        <v>#REF!</v>
      </c>
      <c r="H709" s="123"/>
      <c r="I709" s="123"/>
      <c r="J709" s="123"/>
      <c r="K709" s="123"/>
      <c r="L709" s="123"/>
      <c r="M709" s="123" t="e">
        <f>SUM(#REF!+M731)</f>
        <v>#REF!</v>
      </c>
      <c r="N709" s="123" t="e">
        <f>SUM(#REF!+N731)</f>
        <v>#REF!</v>
      </c>
      <c r="O709" s="123" t="e">
        <f>SUM(#REF!+O731)</f>
        <v>#REF!</v>
      </c>
      <c r="P709" s="123"/>
      <c r="Q709" s="123"/>
      <c r="R709" s="123" t="e">
        <f>SUM(#REF!+R731)</f>
        <v>#REF!</v>
      </c>
      <c r="S709" s="123" t="e">
        <f>SUM(#REF!+S731)</f>
        <v>#REF!</v>
      </c>
      <c r="T709" s="123" t="e">
        <f>SUM(#REF!+T731)</f>
        <v>#REF!</v>
      </c>
      <c r="U709" s="123" t="e">
        <f>SUM(#REF!+U731)</f>
        <v>#REF!</v>
      </c>
      <c r="V709" s="123" t="e">
        <f>SUM(#REF!+V731)</f>
        <v>#REF!</v>
      </c>
      <c r="W709" s="123" t="e">
        <f>SUM(#REF!+W731)</f>
        <v>#REF!</v>
      </c>
      <c r="X709" s="119" t="e">
        <f>SUM(#REF!+X731)</f>
        <v>#REF!</v>
      </c>
      <c r="Y709" s="120" t="e">
        <f>SUM(#REF!+Y731)</f>
        <v>#REF!</v>
      </c>
      <c r="Z709" s="123" t="e">
        <f>SUM(#REF!+Z731)</f>
        <v>#REF!</v>
      </c>
      <c r="AA709" s="123" t="e">
        <f>SUM(#REF!+AA731)</f>
        <v>#REF!</v>
      </c>
      <c r="AB709" s="123" t="e">
        <f>SUM(#REF!+AB731+#REF!)</f>
        <v>#REF!</v>
      </c>
      <c r="AC709" s="123" t="e">
        <f>SUM(#REF!+AC731+#REF!)</f>
        <v>#REF!</v>
      </c>
      <c r="AD709" s="123" t="e">
        <f>SUM(#REF!+AD731+#REF!)</f>
        <v>#REF!</v>
      </c>
      <c r="AE709" s="123" t="e">
        <f>SUM(#REF!+AE731+#REF!)</f>
        <v>#REF!</v>
      </c>
      <c r="AF709" s="123" t="e">
        <f>SUM(#REF!+AF731+#REF!)</f>
        <v>#REF!</v>
      </c>
      <c r="AG709" s="123" t="e">
        <f>SUM(#REF!+AG731+#REF!)</f>
        <v>#REF!</v>
      </c>
      <c r="AH709" s="123" t="e">
        <f>SUM(#REF!+AH731+#REF!)</f>
        <v>#REF!</v>
      </c>
      <c r="AI709" s="124">
        <f>SUM(AI710+AI729+AI731)</f>
        <v>903095</v>
      </c>
      <c r="AJ709" s="124">
        <f>SUM(AJ710+AJ729+AJ731)</f>
        <v>885025.02999999991</v>
      </c>
      <c r="AK709" s="123" t="e">
        <f>SUM(#REF!+AK731+#REF!)</f>
        <v>#REF!</v>
      </c>
      <c r="AL709" s="122">
        <f t="shared" si="122"/>
        <v>0.97999106406302761</v>
      </c>
      <c r="AM709" s="42"/>
    </row>
    <row r="710" spans="1:40" s="38" customFormat="1" ht="20.25" customHeight="1" thickTop="1" x14ac:dyDescent="0.3">
      <c r="A710" s="34" t="s">
        <v>256</v>
      </c>
      <c r="B710" s="99" t="s">
        <v>260</v>
      </c>
      <c r="C710" s="100"/>
      <c r="D710" s="100"/>
      <c r="E710" s="100"/>
      <c r="F710" s="100"/>
      <c r="G710" s="100"/>
      <c r="H710" s="100"/>
      <c r="I710" s="100"/>
      <c r="J710" s="100"/>
      <c r="K710" s="100"/>
      <c r="L710" s="100"/>
      <c r="M710" s="101"/>
      <c r="N710" s="102"/>
      <c r="O710" s="101"/>
      <c r="P710" s="101"/>
      <c r="Q710" s="101"/>
      <c r="R710" s="101"/>
      <c r="S710" s="101"/>
      <c r="T710" s="100"/>
      <c r="U710" s="100"/>
      <c r="V710" s="100"/>
      <c r="W710" s="100"/>
      <c r="X710" s="101"/>
      <c r="Y710" s="101"/>
      <c r="Z710" s="101"/>
      <c r="AA710" s="101"/>
      <c r="AB710" s="100"/>
      <c r="AC710" s="100"/>
      <c r="AD710" s="100"/>
      <c r="AE710" s="100"/>
      <c r="AF710" s="100"/>
      <c r="AG710" s="100"/>
      <c r="AH710" s="100"/>
      <c r="AI710" s="145">
        <f>SUM(AI711:AI728)</f>
        <v>814295</v>
      </c>
      <c r="AJ710" s="145">
        <f>SUM(AJ711:AJ728)</f>
        <v>814288.35999999987</v>
      </c>
      <c r="AK710" s="100"/>
      <c r="AL710" s="90">
        <f t="shared" si="122"/>
        <v>0.99999184570702249</v>
      </c>
      <c r="AM710" s="33"/>
    </row>
    <row r="711" spans="1:40" s="38" customFormat="1" ht="20.25" customHeight="1" x14ac:dyDescent="0.3">
      <c r="A711" s="37" t="s">
        <v>123</v>
      </c>
      <c r="B711" s="165" t="s">
        <v>306</v>
      </c>
      <c r="C711" s="168"/>
      <c r="D711" s="168"/>
      <c r="E711" s="168"/>
      <c r="F711" s="168"/>
      <c r="G711" s="168"/>
      <c r="H711" s="168"/>
      <c r="I711" s="168"/>
      <c r="J711" s="168"/>
      <c r="K711" s="168"/>
      <c r="L711" s="168"/>
      <c r="M711" s="168"/>
      <c r="N711" s="169"/>
      <c r="O711" s="168"/>
      <c r="P711" s="168"/>
      <c r="Q711" s="168"/>
      <c r="R711" s="168"/>
      <c r="S711" s="168"/>
      <c r="T711" s="168"/>
      <c r="U711" s="168"/>
      <c r="V711" s="168"/>
      <c r="W711" s="168"/>
      <c r="X711" s="168"/>
      <c r="Y711" s="168"/>
      <c r="Z711" s="168"/>
      <c r="AA711" s="168"/>
      <c r="AB711" s="168"/>
      <c r="AC711" s="168"/>
      <c r="AD711" s="168"/>
      <c r="AE711" s="168"/>
      <c r="AF711" s="168"/>
      <c r="AG711" s="168"/>
      <c r="AH711" s="168"/>
      <c r="AI711" s="170">
        <v>2145</v>
      </c>
      <c r="AJ711" s="170">
        <v>2144.9</v>
      </c>
      <c r="AK711" s="168"/>
      <c r="AL711" s="85">
        <f t="shared" si="122"/>
        <v>0.99995337995337996</v>
      </c>
      <c r="AM711" s="33"/>
    </row>
    <row r="712" spans="1:40" s="38" customFormat="1" ht="20.25" customHeight="1" x14ac:dyDescent="0.3">
      <c r="A712" s="37" t="s">
        <v>142</v>
      </c>
      <c r="B712" s="171" t="s">
        <v>26</v>
      </c>
      <c r="C712" s="168"/>
      <c r="D712" s="168"/>
      <c r="E712" s="168"/>
      <c r="F712" s="168"/>
      <c r="G712" s="168"/>
      <c r="H712" s="168"/>
      <c r="I712" s="168"/>
      <c r="J712" s="168"/>
      <c r="K712" s="168"/>
      <c r="L712" s="168"/>
      <c r="M712" s="168"/>
      <c r="N712" s="169"/>
      <c r="O712" s="168"/>
      <c r="P712" s="168"/>
      <c r="Q712" s="168"/>
      <c r="R712" s="168"/>
      <c r="S712" s="168"/>
      <c r="T712" s="168"/>
      <c r="U712" s="168"/>
      <c r="V712" s="168"/>
      <c r="W712" s="168"/>
      <c r="X712" s="168"/>
      <c r="Y712" s="168"/>
      <c r="Z712" s="168"/>
      <c r="AA712" s="168"/>
      <c r="AB712" s="168"/>
      <c r="AC712" s="168"/>
      <c r="AD712" s="168"/>
      <c r="AE712" s="168"/>
      <c r="AF712" s="168"/>
      <c r="AG712" s="168"/>
      <c r="AH712" s="168"/>
      <c r="AI712" s="170">
        <v>412551</v>
      </c>
      <c r="AJ712" s="170">
        <v>412550.72</v>
      </c>
      <c r="AK712" s="168"/>
      <c r="AL712" s="85">
        <f t="shared" si="122"/>
        <v>0.99999932129603364</v>
      </c>
      <c r="AM712" s="33"/>
    </row>
    <row r="713" spans="1:40" s="38" customFormat="1" ht="20.25" customHeight="1" x14ac:dyDescent="0.3">
      <c r="A713" s="37" t="s">
        <v>129</v>
      </c>
      <c r="B713" s="171" t="s">
        <v>4</v>
      </c>
      <c r="C713" s="168"/>
      <c r="D713" s="168"/>
      <c r="E713" s="168"/>
      <c r="F713" s="168"/>
      <c r="G713" s="168"/>
      <c r="H713" s="168"/>
      <c r="I713" s="168"/>
      <c r="J713" s="168"/>
      <c r="K713" s="168"/>
      <c r="L713" s="168"/>
      <c r="M713" s="168"/>
      <c r="N713" s="169"/>
      <c r="O713" s="168"/>
      <c r="P713" s="168"/>
      <c r="Q713" s="168"/>
      <c r="R713" s="168"/>
      <c r="S713" s="168"/>
      <c r="T713" s="168"/>
      <c r="U713" s="168"/>
      <c r="V713" s="168"/>
      <c r="W713" s="168"/>
      <c r="X713" s="168"/>
      <c r="Y713" s="168"/>
      <c r="Z713" s="168"/>
      <c r="AA713" s="168"/>
      <c r="AB713" s="168"/>
      <c r="AC713" s="168"/>
      <c r="AD713" s="168"/>
      <c r="AE713" s="168"/>
      <c r="AF713" s="168"/>
      <c r="AG713" s="168"/>
      <c r="AH713" s="168"/>
      <c r="AI713" s="170">
        <v>29367</v>
      </c>
      <c r="AJ713" s="170">
        <v>29366.47</v>
      </c>
      <c r="AK713" s="168"/>
      <c r="AL713" s="85">
        <f t="shared" si="122"/>
        <v>0.99998195253175337</v>
      </c>
      <c r="AM713" s="33"/>
    </row>
    <row r="714" spans="1:40" s="38" customFormat="1" ht="20.25" customHeight="1" x14ac:dyDescent="0.3">
      <c r="A714" s="37" t="s">
        <v>130</v>
      </c>
      <c r="B714" s="165" t="s">
        <v>174</v>
      </c>
      <c r="C714" s="168"/>
      <c r="D714" s="168"/>
      <c r="E714" s="168"/>
      <c r="F714" s="168"/>
      <c r="G714" s="168"/>
      <c r="H714" s="168"/>
      <c r="I714" s="168"/>
      <c r="J714" s="168"/>
      <c r="K714" s="168"/>
      <c r="L714" s="168"/>
      <c r="M714" s="168"/>
      <c r="N714" s="169"/>
      <c r="O714" s="168"/>
      <c r="P714" s="168"/>
      <c r="Q714" s="168"/>
      <c r="R714" s="168"/>
      <c r="S714" s="168"/>
      <c r="T714" s="168"/>
      <c r="U714" s="168"/>
      <c r="V714" s="168"/>
      <c r="W714" s="168"/>
      <c r="X714" s="168"/>
      <c r="Y714" s="168"/>
      <c r="Z714" s="168"/>
      <c r="AA714" s="168"/>
      <c r="AB714" s="168"/>
      <c r="AC714" s="168"/>
      <c r="AD714" s="168"/>
      <c r="AE714" s="168"/>
      <c r="AF714" s="168"/>
      <c r="AG714" s="168"/>
      <c r="AH714" s="168"/>
      <c r="AI714" s="170">
        <v>70641</v>
      </c>
      <c r="AJ714" s="170">
        <v>70640.460000000006</v>
      </c>
      <c r="AK714" s="168"/>
      <c r="AL714" s="85">
        <f t="shared" si="122"/>
        <v>0.99999235571410383</v>
      </c>
      <c r="AM714" s="33"/>
    </row>
    <row r="715" spans="1:40" s="38" customFormat="1" ht="20.25" customHeight="1" x14ac:dyDescent="0.3">
      <c r="A715" s="37" t="s">
        <v>143</v>
      </c>
      <c r="B715" s="165" t="s">
        <v>8</v>
      </c>
      <c r="C715" s="168"/>
      <c r="D715" s="168"/>
      <c r="E715" s="168"/>
      <c r="F715" s="168"/>
      <c r="G715" s="168"/>
      <c r="H715" s="168"/>
      <c r="I715" s="168"/>
      <c r="J715" s="168"/>
      <c r="K715" s="168"/>
      <c r="L715" s="168"/>
      <c r="M715" s="168"/>
      <c r="N715" s="169"/>
      <c r="O715" s="168"/>
      <c r="P715" s="168"/>
      <c r="Q715" s="168"/>
      <c r="R715" s="168"/>
      <c r="S715" s="168"/>
      <c r="T715" s="168"/>
      <c r="U715" s="168"/>
      <c r="V715" s="168"/>
      <c r="W715" s="168"/>
      <c r="X715" s="168"/>
      <c r="Y715" s="168"/>
      <c r="Z715" s="168"/>
      <c r="AA715" s="168"/>
      <c r="AB715" s="168"/>
      <c r="AC715" s="168"/>
      <c r="AD715" s="168"/>
      <c r="AE715" s="168"/>
      <c r="AF715" s="168"/>
      <c r="AG715" s="168"/>
      <c r="AH715" s="168"/>
      <c r="AI715" s="170">
        <v>7299</v>
      </c>
      <c r="AJ715" s="170">
        <v>7299</v>
      </c>
      <c r="AK715" s="168"/>
      <c r="AL715" s="85">
        <f t="shared" si="122"/>
        <v>1</v>
      </c>
      <c r="AM715" s="33"/>
    </row>
    <row r="716" spans="1:40" s="38" customFormat="1" ht="20.25" customHeight="1" x14ac:dyDescent="0.3">
      <c r="A716" s="37" t="s">
        <v>160</v>
      </c>
      <c r="B716" s="165" t="s">
        <v>161</v>
      </c>
      <c r="C716" s="168"/>
      <c r="D716" s="168"/>
      <c r="E716" s="168"/>
      <c r="F716" s="168"/>
      <c r="G716" s="168"/>
      <c r="H716" s="168"/>
      <c r="I716" s="168"/>
      <c r="J716" s="168"/>
      <c r="K716" s="168"/>
      <c r="L716" s="168"/>
      <c r="M716" s="168"/>
      <c r="N716" s="169"/>
      <c r="O716" s="168"/>
      <c r="P716" s="168"/>
      <c r="Q716" s="168"/>
      <c r="R716" s="168"/>
      <c r="S716" s="168"/>
      <c r="T716" s="168"/>
      <c r="U716" s="168"/>
      <c r="V716" s="168"/>
      <c r="W716" s="168"/>
      <c r="X716" s="168"/>
      <c r="Y716" s="168"/>
      <c r="Z716" s="168"/>
      <c r="AA716" s="168"/>
      <c r="AB716" s="168"/>
      <c r="AC716" s="168"/>
      <c r="AD716" s="168"/>
      <c r="AE716" s="168"/>
      <c r="AF716" s="168"/>
      <c r="AG716" s="168"/>
      <c r="AH716" s="168"/>
      <c r="AI716" s="170">
        <v>450</v>
      </c>
      <c r="AJ716" s="170">
        <v>450</v>
      </c>
      <c r="AK716" s="168"/>
      <c r="AL716" s="85">
        <f t="shared" si="122"/>
        <v>1</v>
      </c>
      <c r="AM716" s="33"/>
    </row>
    <row r="717" spans="1:40" s="38" customFormat="1" ht="20.25" customHeight="1" x14ac:dyDescent="0.3">
      <c r="A717" s="37" t="s">
        <v>274</v>
      </c>
      <c r="B717" s="165" t="s">
        <v>275</v>
      </c>
      <c r="C717" s="168"/>
      <c r="D717" s="168"/>
      <c r="E717" s="168"/>
      <c r="F717" s="168"/>
      <c r="G717" s="168"/>
      <c r="H717" s="168"/>
      <c r="I717" s="168"/>
      <c r="J717" s="168"/>
      <c r="K717" s="168"/>
      <c r="L717" s="168"/>
      <c r="M717" s="168"/>
      <c r="N717" s="169"/>
      <c r="O717" s="168"/>
      <c r="P717" s="168"/>
      <c r="Q717" s="168"/>
      <c r="R717" s="168"/>
      <c r="S717" s="168"/>
      <c r="T717" s="168"/>
      <c r="U717" s="168"/>
      <c r="V717" s="168"/>
      <c r="W717" s="168"/>
      <c r="X717" s="168"/>
      <c r="Y717" s="168"/>
      <c r="Z717" s="168"/>
      <c r="AA717" s="168"/>
      <c r="AB717" s="168"/>
      <c r="AC717" s="168"/>
      <c r="AD717" s="168"/>
      <c r="AE717" s="168"/>
      <c r="AF717" s="168"/>
      <c r="AG717" s="168"/>
      <c r="AH717" s="168"/>
      <c r="AI717" s="170">
        <v>2000</v>
      </c>
      <c r="AJ717" s="170">
        <v>2000</v>
      </c>
      <c r="AK717" s="168"/>
      <c r="AL717" s="85">
        <f t="shared" si="122"/>
        <v>1</v>
      </c>
      <c r="AM717" s="33"/>
    </row>
    <row r="718" spans="1:40" s="38" customFormat="1" ht="20.25" customHeight="1" x14ac:dyDescent="0.3">
      <c r="A718" s="37" t="s">
        <v>119</v>
      </c>
      <c r="B718" s="165" t="s">
        <v>83</v>
      </c>
      <c r="C718" s="168"/>
      <c r="D718" s="168"/>
      <c r="E718" s="168"/>
      <c r="F718" s="168"/>
      <c r="G718" s="168"/>
      <c r="H718" s="168"/>
      <c r="I718" s="168"/>
      <c r="J718" s="168"/>
      <c r="K718" s="168"/>
      <c r="L718" s="168"/>
      <c r="M718" s="168"/>
      <c r="N718" s="169"/>
      <c r="O718" s="168"/>
      <c r="P718" s="168"/>
      <c r="Q718" s="168"/>
      <c r="R718" s="168"/>
      <c r="S718" s="168"/>
      <c r="T718" s="168"/>
      <c r="U718" s="168"/>
      <c r="V718" s="168"/>
      <c r="W718" s="168"/>
      <c r="X718" s="168"/>
      <c r="Y718" s="168"/>
      <c r="Z718" s="168"/>
      <c r="AA718" s="168"/>
      <c r="AB718" s="168"/>
      <c r="AC718" s="168"/>
      <c r="AD718" s="168"/>
      <c r="AE718" s="168"/>
      <c r="AF718" s="168"/>
      <c r="AG718" s="168"/>
      <c r="AH718" s="168"/>
      <c r="AI718" s="170">
        <v>52250</v>
      </c>
      <c r="AJ718" s="170">
        <v>52249.14</v>
      </c>
      <c r="AK718" s="168"/>
      <c r="AL718" s="85">
        <f t="shared" si="122"/>
        <v>0.9999835406698564</v>
      </c>
      <c r="AM718" s="33"/>
    </row>
    <row r="719" spans="1:40" s="38" customFormat="1" ht="20.25" customHeight="1" x14ac:dyDescent="0.3">
      <c r="A719" s="37" t="s">
        <v>192</v>
      </c>
      <c r="B719" s="171" t="s">
        <v>193</v>
      </c>
      <c r="C719" s="168"/>
      <c r="D719" s="168"/>
      <c r="E719" s="168"/>
      <c r="F719" s="168"/>
      <c r="G719" s="168"/>
      <c r="H719" s="168"/>
      <c r="I719" s="168"/>
      <c r="J719" s="168"/>
      <c r="K719" s="168"/>
      <c r="L719" s="168"/>
      <c r="M719" s="168"/>
      <c r="N719" s="169"/>
      <c r="O719" s="168"/>
      <c r="P719" s="168"/>
      <c r="Q719" s="168"/>
      <c r="R719" s="168"/>
      <c r="S719" s="168"/>
      <c r="T719" s="168"/>
      <c r="U719" s="168"/>
      <c r="V719" s="168"/>
      <c r="W719" s="168"/>
      <c r="X719" s="168"/>
      <c r="Y719" s="168"/>
      <c r="Z719" s="168"/>
      <c r="AA719" s="168"/>
      <c r="AB719" s="168"/>
      <c r="AC719" s="168"/>
      <c r="AD719" s="168"/>
      <c r="AE719" s="168"/>
      <c r="AF719" s="168"/>
      <c r="AG719" s="168"/>
      <c r="AH719" s="168"/>
      <c r="AI719" s="170">
        <v>591</v>
      </c>
      <c r="AJ719" s="170">
        <v>590.86</v>
      </c>
      <c r="AK719" s="168"/>
      <c r="AL719" s="85">
        <f t="shared" si="122"/>
        <v>0.99976311336717427</v>
      </c>
      <c r="AM719" s="33"/>
    </row>
    <row r="720" spans="1:40" s="52" customFormat="1" ht="18.75" customHeight="1" x14ac:dyDescent="0.25">
      <c r="A720" s="46" t="s">
        <v>157</v>
      </c>
      <c r="B720" s="63" t="s">
        <v>6</v>
      </c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51"/>
      <c r="O720" s="53"/>
      <c r="P720" s="53"/>
      <c r="Q720" s="53"/>
      <c r="R720" s="53"/>
      <c r="S720" s="53"/>
      <c r="T720" s="48"/>
      <c r="U720" s="48"/>
      <c r="V720" s="48"/>
      <c r="W720" s="48"/>
      <c r="X720" s="51"/>
      <c r="Y720" s="53"/>
      <c r="Z720" s="53"/>
      <c r="AA720" s="53"/>
      <c r="AB720" s="48"/>
      <c r="AC720" s="48"/>
      <c r="AD720" s="48"/>
      <c r="AE720" s="48"/>
      <c r="AF720" s="53"/>
      <c r="AG720" s="53"/>
      <c r="AH720" s="53"/>
      <c r="AI720" s="82">
        <v>124050</v>
      </c>
      <c r="AJ720" s="82">
        <v>124049.19</v>
      </c>
      <c r="AK720" s="48"/>
      <c r="AL720" s="85">
        <f t="shared" si="122"/>
        <v>0.99999347037484887</v>
      </c>
      <c r="AM720" s="49"/>
    </row>
    <row r="721" spans="1:40" s="52" customFormat="1" ht="18.75" customHeight="1" x14ac:dyDescent="0.25">
      <c r="A721" s="46" t="s">
        <v>114</v>
      </c>
      <c r="B721" s="47" t="s">
        <v>28</v>
      </c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51"/>
      <c r="O721" s="53"/>
      <c r="P721" s="53"/>
      <c r="Q721" s="53"/>
      <c r="R721" s="53"/>
      <c r="S721" s="53"/>
      <c r="T721" s="48"/>
      <c r="U721" s="48"/>
      <c r="V721" s="48"/>
      <c r="W721" s="48"/>
      <c r="X721" s="51"/>
      <c r="Y721" s="53"/>
      <c r="Z721" s="53"/>
      <c r="AA721" s="53"/>
      <c r="AB721" s="48"/>
      <c r="AC721" s="48"/>
      <c r="AD721" s="48"/>
      <c r="AE721" s="48"/>
      <c r="AF721" s="53"/>
      <c r="AG721" s="53"/>
      <c r="AH721" s="53"/>
      <c r="AI721" s="82">
        <v>23802</v>
      </c>
      <c r="AJ721" s="82">
        <v>23801.22</v>
      </c>
      <c r="AK721" s="48"/>
      <c r="AL721" s="85">
        <f t="shared" si="122"/>
        <v>0.99996722964456775</v>
      </c>
      <c r="AM721" s="49"/>
    </row>
    <row r="722" spans="1:40" s="52" customFormat="1" ht="18.75" customHeight="1" x14ac:dyDescent="0.25">
      <c r="A722" s="46" t="s">
        <v>178</v>
      </c>
      <c r="B722" s="55" t="s">
        <v>277</v>
      </c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51"/>
      <c r="O722" s="53"/>
      <c r="P722" s="53"/>
      <c r="Q722" s="53"/>
      <c r="R722" s="53"/>
      <c r="S722" s="53"/>
      <c r="T722" s="48"/>
      <c r="U722" s="48"/>
      <c r="V722" s="48"/>
      <c r="W722" s="48"/>
      <c r="X722" s="51"/>
      <c r="Y722" s="53"/>
      <c r="Z722" s="53"/>
      <c r="AA722" s="53"/>
      <c r="AB722" s="48"/>
      <c r="AC722" s="48"/>
      <c r="AD722" s="48"/>
      <c r="AE722" s="48"/>
      <c r="AF722" s="53"/>
      <c r="AG722" s="53"/>
      <c r="AH722" s="53"/>
      <c r="AI722" s="82">
        <v>2034</v>
      </c>
      <c r="AJ722" s="82">
        <v>2033.09</v>
      </c>
      <c r="AK722" s="48"/>
      <c r="AL722" s="85">
        <f t="shared" si="122"/>
        <v>0.99955260570304816</v>
      </c>
      <c r="AM722" s="49"/>
    </row>
    <row r="723" spans="1:40" s="52" customFormat="1" ht="18.75" customHeight="1" x14ac:dyDescent="0.25">
      <c r="A723" s="46" t="s">
        <v>118</v>
      </c>
      <c r="B723" s="55" t="s">
        <v>5</v>
      </c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51"/>
      <c r="O723" s="53"/>
      <c r="P723" s="53"/>
      <c r="Q723" s="53"/>
      <c r="R723" s="53"/>
      <c r="S723" s="53"/>
      <c r="T723" s="48"/>
      <c r="U723" s="48"/>
      <c r="V723" s="48"/>
      <c r="W723" s="48"/>
      <c r="X723" s="51"/>
      <c r="Y723" s="53"/>
      <c r="Z723" s="53"/>
      <c r="AA723" s="53"/>
      <c r="AB723" s="48"/>
      <c r="AC723" s="48"/>
      <c r="AD723" s="48"/>
      <c r="AE723" s="48"/>
      <c r="AF723" s="53"/>
      <c r="AG723" s="53"/>
      <c r="AH723" s="53"/>
      <c r="AI723" s="82">
        <v>2257</v>
      </c>
      <c r="AJ723" s="82">
        <v>2256.65</v>
      </c>
      <c r="AK723" s="48"/>
      <c r="AL723" s="85">
        <f t="shared" si="122"/>
        <v>0.99984492689410731</v>
      </c>
      <c r="AM723" s="49"/>
    </row>
    <row r="724" spans="1:40" s="52" customFormat="1" ht="18.75" customHeight="1" x14ac:dyDescent="0.25">
      <c r="A724" s="46" t="s">
        <v>131</v>
      </c>
      <c r="B724" s="47" t="s">
        <v>9</v>
      </c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51"/>
      <c r="O724" s="53"/>
      <c r="P724" s="53"/>
      <c r="Q724" s="53"/>
      <c r="R724" s="53"/>
      <c r="S724" s="53"/>
      <c r="T724" s="48"/>
      <c r="U724" s="48"/>
      <c r="V724" s="48"/>
      <c r="W724" s="48"/>
      <c r="X724" s="51"/>
      <c r="Y724" s="53"/>
      <c r="Z724" s="53"/>
      <c r="AA724" s="53"/>
      <c r="AB724" s="48"/>
      <c r="AC724" s="48"/>
      <c r="AD724" s="48"/>
      <c r="AE724" s="48"/>
      <c r="AF724" s="53"/>
      <c r="AG724" s="53"/>
      <c r="AH724" s="53"/>
      <c r="AI724" s="82">
        <v>13953</v>
      </c>
      <c r="AJ724" s="82">
        <v>13952.34</v>
      </c>
      <c r="AK724" s="48"/>
      <c r="AL724" s="85">
        <f t="shared" si="122"/>
        <v>0.99995269834444211</v>
      </c>
      <c r="AM724" s="49"/>
    </row>
    <row r="725" spans="1:40" s="52" customFormat="1" ht="18.75" customHeight="1" x14ac:dyDescent="0.25">
      <c r="A725" s="46" t="s">
        <v>150</v>
      </c>
      <c r="B725" s="47" t="s">
        <v>32</v>
      </c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51"/>
      <c r="O725" s="53"/>
      <c r="P725" s="53"/>
      <c r="Q725" s="53"/>
      <c r="R725" s="53"/>
      <c r="S725" s="53"/>
      <c r="T725" s="48"/>
      <c r="U725" s="48"/>
      <c r="V725" s="48"/>
      <c r="W725" s="48"/>
      <c r="X725" s="51"/>
      <c r="Y725" s="53"/>
      <c r="Z725" s="53"/>
      <c r="AA725" s="53"/>
      <c r="AB725" s="48"/>
      <c r="AC725" s="48"/>
      <c r="AD725" s="48"/>
      <c r="AE725" s="48"/>
      <c r="AF725" s="53"/>
      <c r="AG725" s="53"/>
      <c r="AH725" s="53"/>
      <c r="AI725" s="82">
        <v>20440</v>
      </c>
      <c r="AJ725" s="82">
        <v>20440</v>
      </c>
      <c r="AK725" s="48"/>
      <c r="AL725" s="85">
        <f t="shared" si="122"/>
        <v>1</v>
      </c>
      <c r="AM725" s="49"/>
    </row>
    <row r="726" spans="1:40" s="52" customFormat="1" ht="18.75" customHeight="1" x14ac:dyDescent="0.25">
      <c r="A726" s="46" t="s">
        <v>165</v>
      </c>
      <c r="B726" s="58" t="s">
        <v>167</v>
      </c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51"/>
      <c r="O726" s="53"/>
      <c r="P726" s="53"/>
      <c r="Q726" s="53"/>
      <c r="R726" s="53"/>
      <c r="S726" s="53"/>
      <c r="T726" s="48"/>
      <c r="U726" s="48"/>
      <c r="V726" s="48"/>
      <c r="W726" s="48"/>
      <c r="X726" s="51"/>
      <c r="Y726" s="53"/>
      <c r="Z726" s="53"/>
      <c r="AA726" s="53"/>
      <c r="AB726" s="48"/>
      <c r="AC726" s="48"/>
      <c r="AD726" s="48"/>
      <c r="AE726" s="48"/>
      <c r="AF726" s="53"/>
      <c r="AG726" s="53"/>
      <c r="AH726" s="53"/>
      <c r="AI726" s="82">
        <v>22769</v>
      </c>
      <c r="AJ726" s="82">
        <v>22769</v>
      </c>
      <c r="AK726" s="48"/>
      <c r="AL726" s="85">
        <f t="shared" si="122"/>
        <v>1</v>
      </c>
      <c r="AM726" s="49"/>
    </row>
    <row r="727" spans="1:40" s="52" customFormat="1" ht="18.75" customHeight="1" x14ac:dyDescent="0.25">
      <c r="A727" s="46" t="s">
        <v>179</v>
      </c>
      <c r="B727" s="47" t="s">
        <v>194</v>
      </c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51"/>
      <c r="O727" s="53"/>
      <c r="P727" s="53"/>
      <c r="Q727" s="53"/>
      <c r="R727" s="53"/>
      <c r="S727" s="53"/>
      <c r="T727" s="48"/>
      <c r="U727" s="48"/>
      <c r="V727" s="48"/>
      <c r="W727" s="48"/>
      <c r="X727" s="51"/>
      <c r="Y727" s="53"/>
      <c r="Z727" s="53"/>
      <c r="AA727" s="53"/>
      <c r="AB727" s="48"/>
      <c r="AC727" s="48"/>
      <c r="AD727" s="48"/>
      <c r="AE727" s="48"/>
      <c r="AF727" s="53"/>
      <c r="AG727" s="53"/>
      <c r="AH727" s="53"/>
      <c r="AI727" s="82">
        <v>1196</v>
      </c>
      <c r="AJ727" s="82">
        <v>1195.32</v>
      </c>
      <c r="AK727" s="48"/>
      <c r="AL727" s="85">
        <f t="shared" si="122"/>
        <v>0.99943143812709023</v>
      </c>
      <c r="AM727" s="49"/>
    </row>
    <row r="728" spans="1:40" s="52" customFormat="1" ht="18.75" customHeight="1" x14ac:dyDescent="0.25">
      <c r="A728" s="46" t="s">
        <v>124</v>
      </c>
      <c r="B728" s="47" t="s">
        <v>93</v>
      </c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51"/>
      <c r="O728" s="53"/>
      <c r="P728" s="53"/>
      <c r="Q728" s="53"/>
      <c r="R728" s="53"/>
      <c r="S728" s="53"/>
      <c r="T728" s="48"/>
      <c r="U728" s="48"/>
      <c r="V728" s="48"/>
      <c r="W728" s="48"/>
      <c r="X728" s="51"/>
      <c r="Y728" s="53"/>
      <c r="Z728" s="53"/>
      <c r="AA728" s="53"/>
      <c r="AB728" s="48"/>
      <c r="AC728" s="48"/>
      <c r="AD728" s="48"/>
      <c r="AE728" s="48"/>
      <c r="AF728" s="53"/>
      <c r="AG728" s="53"/>
      <c r="AH728" s="53"/>
      <c r="AI728" s="82">
        <v>26500</v>
      </c>
      <c r="AJ728" s="82">
        <v>26500</v>
      </c>
      <c r="AK728" s="48"/>
      <c r="AL728" s="85">
        <f t="shared" si="122"/>
        <v>1</v>
      </c>
      <c r="AM728" s="49"/>
    </row>
    <row r="729" spans="1:40" s="52" customFormat="1" ht="18.75" customHeight="1" x14ac:dyDescent="0.3">
      <c r="A729" s="34" t="s">
        <v>257</v>
      </c>
      <c r="B729" s="99" t="s">
        <v>261</v>
      </c>
      <c r="C729" s="100"/>
      <c r="D729" s="100"/>
      <c r="E729" s="100"/>
      <c r="F729" s="100"/>
      <c r="G729" s="100"/>
      <c r="H729" s="100"/>
      <c r="I729" s="100"/>
      <c r="J729" s="100"/>
      <c r="K729" s="100"/>
      <c r="L729" s="100"/>
      <c r="M729" s="101"/>
      <c r="N729" s="102"/>
      <c r="O729" s="101"/>
      <c r="P729" s="101"/>
      <c r="Q729" s="101"/>
      <c r="R729" s="101"/>
      <c r="S729" s="101"/>
      <c r="T729" s="100"/>
      <c r="U729" s="100"/>
      <c r="V729" s="100"/>
      <c r="W729" s="100"/>
      <c r="X729" s="101"/>
      <c r="Y729" s="101"/>
      <c r="Z729" s="101"/>
      <c r="AA729" s="101"/>
      <c r="AB729" s="100"/>
      <c r="AC729" s="100"/>
      <c r="AD729" s="100"/>
      <c r="AE729" s="100"/>
      <c r="AF729" s="100"/>
      <c r="AG729" s="100"/>
      <c r="AH729" s="100"/>
      <c r="AI729" s="145">
        <f>AI730</f>
        <v>10000</v>
      </c>
      <c r="AJ729" s="145">
        <f>AJ730</f>
        <v>9700</v>
      </c>
      <c r="AK729" s="100"/>
      <c r="AL729" s="90">
        <f t="shared" si="122"/>
        <v>0.97</v>
      </c>
      <c r="AM729" s="49"/>
    </row>
    <row r="730" spans="1:40" s="52" customFormat="1" ht="18.75" customHeight="1" x14ac:dyDescent="0.25">
      <c r="A730" s="156" t="s">
        <v>258</v>
      </c>
      <c r="B730" s="157" t="s">
        <v>262</v>
      </c>
      <c r="C730" s="158"/>
      <c r="D730" s="158"/>
      <c r="E730" s="158"/>
      <c r="F730" s="158"/>
      <c r="G730" s="158"/>
      <c r="H730" s="158"/>
      <c r="I730" s="158"/>
      <c r="J730" s="158"/>
      <c r="K730" s="158"/>
      <c r="L730" s="158"/>
      <c r="M730" s="159"/>
      <c r="N730" s="160"/>
      <c r="O730" s="161"/>
      <c r="P730" s="161"/>
      <c r="Q730" s="161"/>
      <c r="R730" s="161"/>
      <c r="S730" s="161"/>
      <c r="T730" s="158"/>
      <c r="U730" s="158"/>
      <c r="V730" s="158"/>
      <c r="W730" s="158"/>
      <c r="X730" s="159"/>
      <c r="Y730" s="161"/>
      <c r="Z730" s="161"/>
      <c r="AA730" s="161"/>
      <c r="AB730" s="158"/>
      <c r="AC730" s="158"/>
      <c r="AD730" s="158"/>
      <c r="AE730" s="158"/>
      <c r="AF730" s="161"/>
      <c r="AG730" s="161"/>
      <c r="AH730" s="161"/>
      <c r="AI730" s="162">
        <v>10000</v>
      </c>
      <c r="AJ730" s="162">
        <v>9700</v>
      </c>
      <c r="AK730" s="158"/>
      <c r="AL730" s="163">
        <f t="shared" si="122"/>
        <v>0.97</v>
      </c>
      <c r="AM730" s="49"/>
    </row>
    <row r="731" spans="1:40" s="80" customFormat="1" ht="24" customHeight="1" x14ac:dyDescent="0.3">
      <c r="A731" s="34" t="s">
        <v>62</v>
      </c>
      <c r="B731" s="107" t="s">
        <v>10</v>
      </c>
      <c r="C731" s="101" t="e">
        <f>SUM(#REF!)</f>
        <v>#REF!</v>
      </c>
      <c r="D731" s="101" t="e">
        <f>SUM(#REF!)</f>
        <v>#REF!</v>
      </c>
      <c r="E731" s="101" t="e">
        <f>SUM(#REF!)</f>
        <v>#REF!</v>
      </c>
      <c r="F731" s="101" t="e">
        <f>SUM(#REF!)</f>
        <v>#REF!</v>
      </c>
      <c r="G731" s="101" t="e">
        <f>SUM(#REF!)</f>
        <v>#REF!</v>
      </c>
      <c r="H731" s="101"/>
      <c r="I731" s="101"/>
      <c r="J731" s="101"/>
      <c r="K731" s="101"/>
      <c r="L731" s="101"/>
      <c r="M731" s="101">
        <f t="shared" ref="M731:AA731" si="123">SUM(M732:M738)</f>
        <v>0</v>
      </c>
      <c r="N731" s="101">
        <f t="shared" si="123"/>
        <v>0</v>
      </c>
      <c r="O731" s="101">
        <f t="shared" si="123"/>
        <v>0</v>
      </c>
      <c r="P731" s="101">
        <f t="shared" si="123"/>
        <v>0</v>
      </c>
      <c r="Q731" s="101">
        <f t="shared" si="123"/>
        <v>0</v>
      </c>
      <c r="R731" s="101">
        <f t="shared" si="123"/>
        <v>0</v>
      </c>
      <c r="S731" s="101">
        <f t="shared" si="123"/>
        <v>0</v>
      </c>
      <c r="T731" s="101">
        <f t="shared" si="123"/>
        <v>10800</v>
      </c>
      <c r="U731" s="101">
        <f t="shared" si="123"/>
        <v>10800</v>
      </c>
      <c r="V731" s="101">
        <f t="shared" si="123"/>
        <v>0</v>
      </c>
      <c r="W731" s="101">
        <f t="shared" si="123"/>
        <v>0</v>
      </c>
      <c r="X731" s="105">
        <f t="shared" si="123"/>
        <v>0</v>
      </c>
      <c r="Y731" s="106">
        <f t="shared" si="123"/>
        <v>0</v>
      </c>
      <c r="Z731" s="101">
        <f t="shared" si="123"/>
        <v>0</v>
      </c>
      <c r="AA731" s="101">
        <f t="shared" si="123"/>
        <v>0</v>
      </c>
      <c r="AB731" s="101">
        <f t="shared" ref="AB731:AH731" si="124">SUM(AB734:AB738)</f>
        <v>26043</v>
      </c>
      <c r="AC731" s="101">
        <f t="shared" si="124"/>
        <v>26043</v>
      </c>
      <c r="AD731" s="101">
        <f t="shared" si="124"/>
        <v>0</v>
      </c>
      <c r="AE731" s="101">
        <f t="shared" si="124"/>
        <v>0</v>
      </c>
      <c r="AF731" s="101">
        <f t="shared" si="124"/>
        <v>0</v>
      </c>
      <c r="AG731" s="101">
        <f t="shared" si="124"/>
        <v>0</v>
      </c>
      <c r="AH731" s="101">
        <f t="shared" si="124"/>
        <v>0</v>
      </c>
      <c r="AI731" s="146">
        <f>SUM(AI732:AI738)</f>
        <v>78800</v>
      </c>
      <c r="AJ731" s="146">
        <f>SUM(AJ732:AJ738)</f>
        <v>61036.67</v>
      </c>
      <c r="AK731" s="101">
        <f>SUM(AK734:AK738)</f>
        <v>0</v>
      </c>
      <c r="AL731" s="90">
        <f t="shared" si="122"/>
        <v>0.77457703045685278</v>
      </c>
      <c r="AM731" s="45"/>
    </row>
    <row r="732" spans="1:40" s="52" customFormat="1" ht="51" customHeight="1" x14ac:dyDescent="0.25">
      <c r="A732" s="54" t="s">
        <v>218</v>
      </c>
      <c r="B732" s="148" t="s">
        <v>263</v>
      </c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65"/>
      <c r="N732" s="63"/>
      <c r="O732" s="66"/>
      <c r="P732" s="66"/>
      <c r="Q732" s="66"/>
      <c r="R732" s="66"/>
      <c r="S732" s="66"/>
      <c r="T732" s="48"/>
      <c r="U732" s="48"/>
      <c r="V732" s="63"/>
      <c r="W732" s="63"/>
      <c r="X732" s="67"/>
      <c r="Y732" s="66"/>
      <c r="Z732" s="66"/>
      <c r="AA732" s="66"/>
      <c r="AB732" s="48"/>
      <c r="AC732" s="48"/>
      <c r="AD732" s="63"/>
      <c r="AE732" s="63"/>
      <c r="AF732" s="66"/>
      <c r="AG732" s="66"/>
      <c r="AH732" s="66"/>
      <c r="AI732" s="82">
        <v>12000</v>
      </c>
      <c r="AJ732" s="82">
        <v>5000</v>
      </c>
      <c r="AK732" s="63"/>
      <c r="AL732" s="85">
        <f t="shared" si="122"/>
        <v>0.41666666666666669</v>
      </c>
      <c r="AN732" s="151"/>
    </row>
    <row r="733" spans="1:40" s="52" customFormat="1" ht="20.7" customHeight="1" x14ac:dyDescent="0.25">
      <c r="A733" s="54" t="s">
        <v>130</v>
      </c>
      <c r="B733" s="58" t="s">
        <v>174</v>
      </c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65"/>
      <c r="N733" s="63"/>
      <c r="O733" s="66"/>
      <c r="P733" s="66"/>
      <c r="Q733" s="66"/>
      <c r="R733" s="66"/>
      <c r="S733" s="66"/>
      <c r="T733" s="48"/>
      <c r="U733" s="48"/>
      <c r="V733" s="63"/>
      <c r="W733" s="63"/>
      <c r="X733" s="67"/>
      <c r="Y733" s="66"/>
      <c r="Z733" s="66"/>
      <c r="AA733" s="66"/>
      <c r="AB733" s="48"/>
      <c r="AC733" s="48"/>
      <c r="AD733" s="63"/>
      <c r="AE733" s="63"/>
      <c r="AF733" s="66"/>
      <c r="AG733" s="66"/>
      <c r="AH733" s="66"/>
      <c r="AI733" s="82">
        <v>3000</v>
      </c>
      <c r="AJ733" s="82">
        <v>1492.09</v>
      </c>
      <c r="AK733" s="63"/>
      <c r="AL733" s="85">
        <f t="shared" si="122"/>
        <v>0.49736333333333332</v>
      </c>
      <c r="AN733" s="151"/>
    </row>
    <row r="734" spans="1:40" s="52" customFormat="1" ht="17.25" customHeight="1" x14ac:dyDescent="0.25">
      <c r="A734" s="46" t="s">
        <v>160</v>
      </c>
      <c r="B734" s="63" t="s">
        <v>161</v>
      </c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65"/>
      <c r="N734" s="63"/>
      <c r="O734" s="66"/>
      <c r="P734" s="66"/>
      <c r="Q734" s="66"/>
      <c r="R734" s="66"/>
      <c r="S734" s="66"/>
      <c r="T734" s="48">
        <v>1400</v>
      </c>
      <c r="U734" s="48">
        <v>1400</v>
      </c>
      <c r="V734" s="63"/>
      <c r="W734" s="63"/>
      <c r="X734" s="67"/>
      <c r="Y734" s="66"/>
      <c r="Z734" s="66"/>
      <c r="AA734" s="66"/>
      <c r="AB734" s="50">
        <v>14300</v>
      </c>
      <c r="AC734" s="50">
        <v>14300</v>
      </c>
      <c r="AD734" s="63"/>
      <c r="AE734" s="63"/>
      <c r="AF734" s="66"/>
      <c r="AG734" s="66"/>
      <c r="AH734" s="66"/>
      <c r="AI734" s="81">
        <v>25800</v>
      </c>
      <c r="AJ734" s="81">
        <v>21801</v>
      </c>
      <c r="AK734" s="63"/>
      <c r="AL734" s="85">
        <f t="shared" si="122"/>
        <v>0.84499999999999997</v>
      </c>
      <c r="AM734" s="57"/>
    </row>
    <row r="735" spans="1:40" s="52" customFormat="1" ht="17.25" customHeight="1" x14ac:dyDescent="0.25">
      <c r="A735" s="46" t="s">
        <v>274</v>
      </c>
      <c r="B735" s="63" t="s">
        <v>275</v>
      </c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65"/>
      <c r="N735" s="63"/>
      <c r="O735" s="66"/>
      <c r="P735" s="66"/>
      <c r="Q735" s="66"/>
      <c r="R735" s="66"/>
      <c r="S735" s="66"/>
      <c r="T735" s="48"/>
      <c r="U735" s="48"/>
      <c r="V735" s="63"/>
      <c r="W735" s="63"/>
      <c r="X735" s="67"/>
      <c r="Y735" s="66"/>
      <c r="Z735" s="66"/>
      <c r="AA735" s="66"/>
      <c r="AB735" s="50"/>
      <c r="AC735" s="50"/>
      <c r="AD735" s="63"/>
      <c r="AE735" s="63"/>
      <c r="AF735" s="66"/>
      <c r="AG735" s="66"/>
      <c r="AH735" s="66"/>
      <c r="AI735" s="81">
        <v>28000</v>
      </c>
      <c r="AJ735" s="81">
        <v>26796.52</v>
      </c>
      <c r="AK735" s="63"/>
      <c r="AL735" s="85">
        <f t="shared" si="122"/>
        <v>0.9570185714285715</v>
      </c>
      <c r="AM735" s="57"/>
    </row>
    <row r="736" spans="1:40" s="52" customFormat="1" ht="17.25" customHeight="1" x14ac:dyDescent="0.25">
      <c r="A736" s="46" t="s">
        <v>119</v>
      </c>
      <c r="B736" s="63" t="s">
        <v>83</v>
      </c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65"/>
      <c r="N736" s="63"/>
      <c r="O736" s="66"/>
      <c r="P736" s="66"/>
      <c r="Q736" s="66"/>
      <c r="R736" s="66"/>
      <c r="S736" s="66"/>
      <c r="T736" s="48"/>
      <c r="U736" s="48"/>
      <c r="V736" s="63"/>
      <c r="W736" s="63"/>
      <c r="X736" s="67"/>
      <c r="Y736" s="66"/>
      <c r="Z736" s="66"/>
      <c r="AA736" s="66"/>
      <c r="AB736" s="50"/>
      <c r="AC736" s="50"/>
      <c r="AD736" s="63"/>
      <c r="AE736" s="63"/>
      <c r="AF736" s="66"/>
      <c r="AG736" s="66"/>
      <c r="AH736" s="66"/>
      <c r="AI736" s="81">
        <v>1000</v>
      </c>
      <c r="AJ736" s="81">
        <v>28</v>
      </c>
      <c r="AK736" s="63"/>
      <c r="AL736" s="85">
        <f t="shared" si="122"/>
        <v>2.8000000000000001E-2</v>
      </c>
      <c r="AM736" s="57"/>
    </row>
    <row r="737" spans="1:52" s="52" customFormat="1" ht="18.75" customHeight="1" x14ac:dyDescent="0.25">
      <c r="A737" s="46" t="s">
        <v>192</v>
      </c>
      <c r="B737" s="63" t="s">
        <v>193</v>
      </c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5"/>
      <c r="N737" s="63"/>
      <c r="O737" s="66"/>
      <c r="P737" s="66"/>
      <c r="Q737" s="66"/>
      <c r="R737" s="66"/>
      <c r="S737" s="66"/>
      <c r="T737" s="48"/>
      <c r="U737" s="48"/>
      <c r="V737" s="63"/>
      <c r="W737" s="63"/>
      <c r="X737" s="67"/>
      <c r="Y737" s="66"/>
      <c r="Z737" s="66"/>
      <c r="AA737" s="66"/>
      <c r="AB737" s="76"/>
      <c r="AC737" s="76"/>
      <c r="AD737" s="63"/>
      <c r="AE737" s="63"/>
      <c r="AF737" s="66"/>
      <c r="AG737" s="66"/>
      <c r="AH737" s="66"/>
      <c r="AI737" s="81">
        <v>1000</v>
      </c>
      <c r="AJ737" s="81">
        <v>0</v>
      </c>
      <c r="AK737" s="63"/>
      <c r="AL737" s="85">
        <f t="shared" si="122"/>
        <v>0</v>
      </c>
    </row>
    <row r="738" spans="1:52" s="52" customFormat="1" ht="20.25" customHeight="1" thickBot="1" x14ac:dyDescent="0.3">
      <c r="A738" s="68" t="s">
        <v>114</v>
      </c>
      <c r="B738" s="69" t="s">
        <v>65</v>
      </c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70"/>
      <c r="N738" s="69"/>
      <c r="O738" s="71"/>
      <c r="P738" s="71"/>
      <c r="Q738" s="71"/>
      <c r="R738" s="71"/>
      <c r="S738" s="71"/>
      <c r="T738" s="72">
        <v>9400</v>
      </c>
      <c r="U738" s="72">
        <v>9400</v>
      </c>
      <c r="V738" s="69"/>
      <c r="W738" s="69"/>
      <c r="X738" s="73"/>
      <c r="Y738" s="71"/>
      <c r="Z738" s="71"/>
      <c r="AA738" s="71"/>
      <c r="AB738" s="77">
        <v>11743</v>
      </c>
      <c r="AC738" s="77">
        <v>11743</v>
      </c>
      <c r="AD738" s="69"/>
      <c r="AE738" s="69"/>
      <c r="AF738" s="71"/>
      <c r="AG738" s="71"/>
      <c r="AH738" s="71"/>
      <c r="AI738" s="147">
        <v>8000</v>
      </c>
      <c r="AJ738" s="147">
        <v>5919.06</v>
      </c>
      <c r="AK738" s="69"/>
      <c r="AL738" s="86">
        <f t="shared" si="122"/>
        <v>0.7398825</v>
      </c>
    </row>
    <row r="739" spans="1:52" s="110" customFormat="1" ht="28.5" customHeight="1" thickTop="1" x14ac:dyDescent="0.3">
      <c r="A739" s="205" t="s">
        <v>229</v>
      </c>
      <c r="B739" s="205"/>
      <c r="C739" s="205"/>
      <c r="D739" s="205"/>
      <c r="E739" s="205"/>
      <c r="F739" s="205"/>
      <c r="G739" s="205"/>
      <c r="H739" s="205"/>
      <c r="I739" s="205"/>
      <c r="J739" s="205"/>
      <c r="K739" s="205"/>
      <c r="L739" s="205"/>
      <c r="M739" s="205"/>
      <c r="N739" s="205"/>
      <c r="O739" s="205"/>
      <c r="P739" s="205"/>
      <c r="Q739" s="205"/>
      <c r="R739" s="205"/>
      <c r="S739" s="205"/>
      <c r="T739" s="205"/>
      <c r="U739" s="205"/>
      <c r="V739" s="205"/>
      <c r="W739" s="205"/>
      <c r="X739" s="205"/>
      <c r="Y739" s="205"/>
      <c r="Z739" s="205"/>
      <c r="AA739" s="205"/>
      <c r="AB739" s="205"/>
      <c r="AC739" s="205"/>
      <c r="AD739" s="205"/>
      <c r="AE739" s="205"/>
      <c r="AF739" s="205"/>
      <c r="AG739" s="205"/>
      <c r="AH739" s="205"/>
      <c r="AI739" s="205"/>
      <c r="AJ739" s="205"/>
      <c r="AK739" s="205"/>
      <c r="AL739" s="205"/>
    </row>
    <row r="740" spans="1:52" s="181" customFormat="1" ht="32.4" customHeight="1" x14ac:dyDescent="0.25">
      <c r="A740" s="206" t="s">
        <v>230</v>
      </c>
      <c r="B740" s="206"/>
      <c r="C740" s="176"/>
      <c r="D740" s="176"/>
      <c r="E740" s="176"/>
      <c r="F740" s="176"/>
      <c r="G740" s="176"/>
      <c r="H740" s="176"/>
      <c r="I740" s="176"/>
      <c r="J740" s="176"/>
      <c r="K740" s="176"/>
      <c r="L740" s="176"/>
      <c r="M740" s="177"/>
      <c r="N740" s="176"/>
      <c r="O740" s="178"/>
      <c r="P740" s="178"/>
      <c r="Q740" s="178"/>
      <c r="R740" s="178"/>
      <c r="S740" s="178"/>
      <c r="T740" s="178"/>
      <c r="U740" s="178"/>
      <c r="V740" s="178"/>
      <c r="W740" s="178"/>
      <c r="X740" s="177"/>
      <c r="Y740" s="178"/>
      <c r="Z740" s="178"/>
      <c r="AA740" s="178"/>
      <c r="AB740" s="178"/>
      <c r="AC740" s="178"/>
      <c r="AD740" s="178"/>
      <c r="AE740" s="178"/>
      <c r="AF740" s="178"/>
      <c r="AG740" s="178"/>
      <c r="AH740" s="178"/>
      <c r="AI740" s="179">
        <f>SUM(AI741+AI744+AI745+AI746+AI747+AI748)</f>
        <v>127807294.03999999</v>
      </c>
      <c r="AJ740" s="179">
        <f>SUM(AJ741+AJ744+AJ745+AJ746+AJ747+AJ748)</f>
        <v>117307681.83</v>
      </c>
      <c r="AK740" s="176"/>
      <c r="AL740" s="133">
        <f t="shared" ref="AL740:AL751" si="125">SUM(AJ740/AI740)</f>
        <v>0.91784809866396266</v>
      </c>
      <c r="AM740" s="180"/>
      <c r="AN740" s="180"/>
      <c r="AO740" s="180"/>
      <c r="AP740" s="180"/>
      <c r="AQ740" s="180"/>
      <c r="AR740" s="180"/>
      <c r="AS740" s="180"/>
      <c r="AT740" s="180"/>
      <c r="AU740" s="180"/>
      <c r="AV740" s="180"/>
      <c r="AW740" s="180"/>
      <c r="AX740" s="180"/>
      <c r="AY740" s="180"/>
      <c r="AZ740" s="180"/>
    </row>
    <row r="741" spans="1:52" s="111" customFormat="1" ht="15.6" x14ac:dyDescent="0.3">
      <c r="A741" s="192" t="s">
        <v>231</v>
      </c>
      <c r="B741" s="192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5"/>
      <c r="N741" s="134"/>
      <c r="O741" s="136"/>
      <c r="P741" s="136"/>
      <c r="Q741" s="136"/>
      <c r="R741" s="136"/>
      <c r="S741" s="136"/>
      <c r="T741" s="136"/>
      <c r="U741" s="136"/>
      <c r="V741" s="136"/>
      <c r="W741" s="136"/>
      <c r="X741" s="135"/>
      <c r="Y741" s="136"/>
      <c r="Z741" s="136"/>
      <c r="AA741" s="136"/>
      <c r="AB741" s="136"/>
      <c r="AC741" s="136"/>
      <c r="AD741" s="136"/>
      <c r="AE741" s="136"/>
      <c r="AF741" s="136"/>
      <c r="AG741" s="136"/>
      <c r="AH741" s="136"/>
      <c r="AI741" s="137">
        <f>SUM(AI742:AI743)</f>
        <v>112118696.28999999</v>
      </c>
      <c r="AJ741" s="137">
        <f>SUM(AJ742:AJ743)</f>
        <v>105533756.13</v>
      </c>
      <c r="AK741" s="134"/>
      <c r="AL741" s="138">
        <f t="shared" si="125"/>
        <v>0.94126813477238658</v>
      </c>
      <c r="AM741" s="150"/>
      <c r="AN741" s="150"/>
      <c r="AO741" s="150"/>
      <c r="AP741" s="150"/>
      <c r="AQ741" s="150"/>
      <c r="AR741" s="150"/>
      <c r="AS741" s="150"/>
      <c r="AT741" s="150"/>
      <c r="AU741" s="150"/>
      <c r="AV741" s="150"/>
      <c r="AW741" s="150"/>
      <c r="AX741" s="150"/>
      <c r="AY741" s="150"/>
      <c r="AZ741" s="150"/>
    </row>
    <row r="742" spans="1:52" s="111" customFormat="1" ht="15.6" x14ac:dyDescent="0.3">
      <c r="A742" s="192" t="s">
        <v>232</v>
      </c>
      <c r="B742" s="192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5"/>
      <c r="N742" s="134"/>
      <c r="O742" s="136"/>
      <c r="P742" s="136"/>
      <c r="Q742" s="136"/>
      <c r="R742" s="136"/>
      <c r="S742" s="136"/>
      <c r="T742" s="136"/>
      <c r="U742" s="136"/>
      <c r="V742" s="136"/>
      <c r="W742" s="136"/>
      <c r="X742" s="135"/>
      <c r="Y742" s="136"/>
      <c r="Z742" s="136"/>
      <c r="AA742" s="136"/>
      <c r="AB742" s="136"/>
      <c r="AC742" s="136"/>
      <c r="AD742" s="136"/>
      <c r="AE742" s="136"/>
      <c r="AF742" s="136"/>
      <c r="AG742" s="136"/>
      <c r="AH742" s="136"/>
      <c r="AI742" s="137">
        <v>81299538.719999999</v>
      </c>
      <c r="AJ742" s="137">
        <v>80245102.450000003</v>
      </c>
      <c r="AK742" s="134"/>
      <c r="AL742" s="138">
        <f t="shared" si="125"/>
        <v>0.98703023059415462</v>
      </c>
      <c r="AM742" s="150"/>
      <c r="AN742" s="150"/>
      <c r="AO742" s="150"/>
      <c r="AP742" s="150"/>
      <c r="AQ742" s="150"/>
      <c r="AR742" s="150"/>
      <c r="AS742" s="150"/>
      <c r="AT742" s="150"/>
      <c r="AU742" s="150"/>
      <c r="AV742" s="150"/>
      <c r="AW742" s="150"/>
      <c r="AX742" s="150"/>
      <c r="AY742" s="150"/>
      <c r="AZ742" s="150"/>
    </row>
    <row r="743" spans="1:52" s="111" customFormat="1" ht="15.6" x14ac:dyDescent="0.3">
      <c r="A743" s="192" t="s">
        <v>280</v>
      </c>
      <c r="B743" s="192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5"/>
      <c r="N743" s="134"/>
      <c r="O743" s="136"/>
      <c r="P743" s="136"/>
      <c r="Q743" s="136"/>
      <c r="R743" s="136"/>
      <c r="S743" s="136"/>
      <c r="T743" s="136"/>
      <c r="U743" s="136"/>
      <c r="V743" s="136"/>
      <c r="W743" s="136"/>
      <c r="X743" s="135"/>
      <c r="Y743" s="136"/>
      <c r="Z743" s="136"/>
      <c r="AA743" s="136"/>
      <c r="AB743" s="136"/>
      <c r="AC743" s="136"/>
      <c r="AD743" s="136"/>
      <c r="AE743" s="136"/>
      <c r="AF743" s="136"/>
      <c r="AG743" s="136"/>
      <c r="AH743" s="136"/>
      <c r="AI743" s="137">
        <v>30819157.57</v>
      </c>
      <c r="AJ743" s="137">
        <v>25288653.68</v>
      </c>
      <c r="AK743" s="134"/>
      <c r="AL743" s="138">
        <f t="shared" si="125"/>
        <v>0.82054980323720772</v>
      </c>
      <c r="AM743" s="150"/>
      <c r="AN743" s="150"/>
      <c r="AO743" s="150"/>
      <c r="AP743" s="150"/>
      <c r="AQ743" s="150"/>
      <c r="AR743" s="150"/>
      <c r="AS743" s="150"/>
      <c r="AT743" s="150"/>
      <c r="AU743" s="150"/>
      <c r="AV743" s="150"/>
      <c r="AW743" s="150"/>
      <c r="AX743" s="150"/>
      <c r="AY743" s="150"/>
      <c r="AZ743" s="150"/>
    </row>
    <row r="744" spans="1:52" s="111" customFormat="1" ht="15.6" x14ac:dyDescent="0.3">
      <c r="A744" s="192" t="s">
        <v>269</v>
      </c>
      <c r="B744" s="192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5"/>
      <c r="N744" s="134"/>
      <c r="O744" s="136"/>
      <c r="P744" s="136"/>
      <c r="Q744" s="136"/>
      <c r="R744" s="136"/>
      <c r="S744" s="136"/>
      <c r="T744" s="136"/>
      <c r="U744" s="136"/>
      <c r="V744" s="136"/>
      <c r="W744" s="136"/>
      <c r="X744" s="135"/>
      <c r="Y744" s="136"/>
      <c r="Z744" s="136"/>
      <c r="AA744" s="136"/>
      <c r="AB744" s="136"/>
      <c r="AC744" s="136"/>
      <c r="AD744" s="136"/>
      <c r="AE744" s="136"/>
      <c r="AF744" s="136"/>
      <c r="AG744" s="136"/>
      <c r="AH744" s="136"/>
      <c r="AI744" s="137">
        <v>3797126</v>
      </c>
      <c r="AJ744" s="137">
        <v>3540273.01</v>
      </c>
      <c r="AK744" s="134"/>
      <c r="AL744" s="138">
        <f t="shared" si="125"/>
        <v>0.93235594762986529</v>
      </c>
      <c r="AM744" s="150"/>
      <c r="AN744" s="150"/>
      <c r="AO744" s="150"/>
      <c r="AP744" s="150"/>
      <c r="AQ744" s="150"/>
      <c r="AR744" s="150"/>
      <c r="AS744" s="150"/>
      <c r="AT744" s="150"/>
      <c r="AU744" s="150"/>
      <c r="AV744" s="150"/>
      <c r="AW744" s="150"/>
      <c r="AX744" s="150"/>
      <c r="AY744" s="150"/>
      <c r="AZ744" s="150"/>
    </row>
    <row r="745" spans="1:52" s="111" customFormat="1" ht="15.6" x14ac:dyDescent="0.3">
      <c r="A745" s="192" t="s">
        <v>233</v>
      </c>
      <c r="B745" s="192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5"/>
      <c r="N745" s="134"/>
      <c r="O745" s="136"/>
      <c r="P745" s="136"/>
      <c r="Q745" s="136"/>
      <c r="R745" s="136"/>
      <c r="S745" s="136"/>
      <c r="T745" s="136"/>
      <c r="U745" s="136"/>
      <c r="V745" s="136"/>
      <c r="W745" s="136"/>
      <c r="X745" s="135"/>
      <c r="Y745" s="136"/>
      <c r="Z745" s="136"/>
      <c r="AA745" s="136"/>
      <c r="AB745" s="136"/>
      <c r="AC745" s="136"/>
      <c r="AD745" s="136"/>
      <c r="AE745" s="136"/>
      <c r="AF745" s="136"/>
      <c r="AG745" s="136"/>
      <c r="AH745" s="136"/>
      <c r="AI745" s="137">
        <v>6154007.8600000003</v>
      </c>
      <c r="AJ745" s="137">
        <v>5710204.6600000001</v>
      </c>
      <c r="AK745" s="134"/>
      <c r="AL745" s="138">
        <f t="shared" si="125"/>
        <v>0.92788387501344527</v>
      </c>
      <c r="AM745" s="150"/>
      <c r="AN745" s="150"/>
      <c r="AO745" s="150"/>
      <c r="AP745" s="150"/>
      <c r="AQ745" s="150"/>
      <c r="AR745" s="150"/>
      <c r="AS745" s="150"/>
      <c r="AT745" s="150"/>
      <c r="AU745" s="150"/>
      <c r="AV745" s="150"/>
      <c r="AW745" s="150"/>
      <c r="AX745" s="150"/>
      <c r="AY745" s="150"/>
      <c r="AZ745" s="150"/>
    </row>
    <row r="746" spans="1:52" s="111" customFormat="1" ht="30.75" customHeight="1" x14ac:dyDescent="0.3">
      <c r="A746" s="194" t="s">
        <v>239</v>
      </c>
      <c r="B746" s="19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5"/>
      <c r="N746" s="134"/>
      <c r="O746" s="136"/>
      <c r="P746" s="136"/>
      <c r="Q746" s="136"/>
      <c r="R746" s="136"/>
      <c r="S746" s="136"/>
      <c r="T746" s="136"/>
      <c r="U746" s="136"/>
      <c r="V746" s="136"/>
      <c r="W746" s="136"/>
      <c r="X746" s="135"/>
      <c r="Y746" s="136"/>
      <c r="Z746" s="136"/>
      <c r="AA746" s="136"/>
      <c r="AB746" s="136"/>
      <c r="AC746" s="136"/>
      <c r="AD746" s="136"/>
      <c r="AE746" s="136"/>
      <c r="AF746" s="136"/>
      <c r="AG746" s="136"/>
      <c r="AH746" s="136"/>
      <c r="AI746" s="137">
        <v>5507463.8899999997</v>
      </c>
      <c r="AJ746" s="137">
        <v>2321381.0299999998</v>
      </c>
      <c r="AK746" s="134"/>
      <c r="AL746" s="149">
        <f t="shared" si="125"/>
        <v>0.42149727648963303</v>
      </c>
      <c r="AM746" s="150"/>
      <c r="AN746" s="150"/>
      <c r="AO746" s="150"/>
      <c r="AP746" s="150"/>
      <c r="AQ746" s="150"/>
      <c r="AR746" s="150"/>
      <c r="AS746" s="150"/>
      <c r="AT746" s="150"/>
      <c r="AU746" s="150"/>
      <c r="AV746" s="150"/>
      <c r="AW746" s="150"/>
      <c r="AX746" s="150"/>
      <c r="AY746" s="150"/>
      <c r="AZ746" s="150"/>
    </row>
    <row r="747" spans="1:52" s="111" customFormat="1" ht="15.6" x14ac:dyDescent="0.3">
      <c r="A747" s="192" t="s">
        <v>234</v>
      </c>
      <c r="B747" s="192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5"/>
      <c r="N747" s="134"/>
      <c r="O747" s="136"/>
      <c r="P747" s="136"/>
      <c r="Q747" s="136"/>
      <c r="R747" s="136"/>
      <c r="S747" s="136"/>
      <c r="T747" s="136"/>
      <c r="U747" s="136"/>
      <c r="V747" s="136"/>
      <c r="W747" s="136"/>
      <c r="X747" s="135"/>
      <c r="Y747" s="136"/>
      <c r="Z747" s="136"/>
      <c r="AA747" s="136"/>
      <c r="AB747" s="136"/>
      <c r="AC747" s="136"/>
      <c r="AD747" s="136"/>
      <c r="AE747" s="136"/>
      <c r="AF747" s="136"/>
      <c r="AG747" s="136"/>
      <c r="AH747" s="136"/>
      <c r="AI747" s="137">
        <v>0</v>
      </c>
      <c r="AJ747" s="137">
        <v>0</v>
      </c>
      <c r="AK747" s="134"/>
      <c r="AL747" s="188" t="s">
        <v>352</v>
      </c>
      <c r="AM747" s="150"/>
      <c r="AN747" s="150"/>
      <c r="AO747" s="150"/>
      <c r="AP747" s="150"/>
      <c r="AQ747" s="150"/>
      <c r="AR747" s="150"/>
      <c r="AS747" s="150"/>
      <c r="AT747" s="150"/>
      <c r="AU747" s="150"/>
      <c r="AV747" s="150"/>
      <c r="AW747" s="150"/>
      <c r="AX747" s="150"/>
      <c r="AY747" s="150"/>
      <c r="AZ747" s="150"/>
    </row>
    <row r="748" spans="1:52" s="111" customFormat="1" ht="15.6" x14ac:dyDescent="0.3">
      <c r="A748" s="192" t="s">
        <v>235</v>
      </c>
      <c r="B748" s="192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5"/>
      <c r="N748" s="134"/>
      <c r="O748" s="136"/>
      <c r="P748" s="136"/>
      <c r="Q748" s="136"/>
      <c r="R748" s="136"/>
      <c r="S748" s="136"/>
      <c r="T748" s="136"/>
      <c r="U748" s="136"/>
      <c r="V748" s="136"/>
      <c r="W748" s="136"/>
      <c r="X748" s="135"/>
      <c r="Y748" s="136"/>
      <c r="Z748" s="136"/>
      <c r="AA748" s="136"/>
      <c r="AB748" s="136"/>
      <c r="AC748" s="136"/>
      <c r="AD748" s="136"/>
      <c r="AE748" s="136"/>
      <c r="AF748" s="136"/>
      <c r="AG748" s="136"/>
      <c r="AH748" s="136"/>
      <c r="AI748" s="137">
        <v>230000</v>
      </c>
      <c r="AJ748" s="137">
        <v>202067</v>
      </c>
      <c r="AK748" s="134"/>
      <c r="AL748" s="138">
        <f t="shared" si="125"/>
        <v>0.87855217391304352</v>
      </c>
      <c r="AM748" s="150"/>
      <c r="AN748" s="150"/>
      <c r="AO748" s="150"/>
      <c r="AP748" s="150"/>
      <c r="AQ748" s="150"/>
      <c r="AR748" s="150"/>
      <c r="AS748" s="150"/>
      <c r="AT748" s="150"/>
      <c r="AU748" s="150"/>
      <c r="AV748" s="150"/>
      <c r="AW748" s="150"/>
      <c r="AX748" s="150"/>
      <c r="AY748" s="150"/>
      <c r="AZ748" s="150"/>
    </row>
    <row r="749" spans="1:52" s="111" customFormat="1" ht="15.6" x14ac:dyDescent="0.3">
      <c r="A749" s="192" t="s">
        <v>236</v>
      </c>
      <c r="B749" s="192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5"/>
      <c r="N749" s="134"/>
      <c r="O749" s="136"/>
      <c r="P749" s="136"/>
      <c r="Q749" s="136"/>
      <c r="R749" s="136"/>
      <c r="S749" s="136"/>
      <c r="T749" s="136"/>
      <c r="U749" s="136"/>
      <c r="V749" s="136"/>
      <c r="W749" s="136"/>
      <c r="X749" s="135"/>
      <c r="Y749" s="136"/>
      <c r="Z749" s="136"/>
      <c r="AA749" s="136"/>
      <c r="AB749" s="136"/>
      <c r="AC749" s="136"/>
      <c r="AD749" s="136"/>
      <c r="AE749" s="136"/>
      <c r="AF749" s="136"/>
      <c r="AG749" s="136"/>
      <c r="AH749" s="136"/>
      <c r="AI749" s="137">
        <v>6146422.5599999996</v>
      </c>
      <c r="AJ749" s="137">
        <v>5392620.9800000004</v>
      </c>
      <c r="AK749" s="134"/>
      <c r="AL749" s="138">
        <f t="shared" si="125"/>
        <v>0.87735929760091225</v>
      </c>
      <c r="AM749" s="150"/>
      <c r="AN749" s="150"/>
      <c r="AO749" s="150"/>
      <c r="AP749" s="150"/>
      <c r="AQ749" s="150"/>
      <c r="AR749" s="150"/>
      <c r="AS749" s="150"/>
      <c r="AT749" s="150"/>
      <c r="AU749" s="150"/>
      <c r="AV749" s="150"/>
      <c r="AW749" s="150"/>
      <c r="AX749" s="150"/>
      <c r="AY749" s="150"/>
      <c r="AZ749" s="150"/>
    </row>
    <row r="750" spans="1:52" s="111" customFormat="1" ht="15.6" x14ac:dyDescent="0.3">
      <c r="A750" s="192" t="s">
        <v>237</v>
      </c>
      <c r="B750" s="192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5"/>
      <c r="N750" s="134"/>
      <c r="O750" s="136"/>
      <c r="P750" s="136"/>
      <c r="Q750" s="136"/>
      <c r="R750" s="136"/>
      <c r="S750" s="136"/>
      <c r="T750" s="136"/>
      <c r="U750" s="136"/>
      <c r="V750" s="136"/>
      <c r="W750" s="136"/>
      <c r="X750" s="135"/>
      <c r="Y750" s="136"/>
      <c r="Z750" s="136"/>
      <c r="AA750" s="136"/>
      <c r="AB750" s="136"/>
      <c r="AC750" s="136"/>
      <c r="AD750" s="136"/>
      <c r="AE750" s="136"/>
      <c r="AF750" s="136"/>
      <c r="AG750" s="136"/>
      <c r="AH750" s="136"/>
      <c r="AI750" s="137">
        <v>6146422.5599999996</v>
      </c>
      <c r="AJ750" s="137">
        <v>5392620.9800000004</v>
      </c>
      <c r="AK750" s="134"/>
      <c r="AL750" s="138">
        <f t="shared" si="125"/>
        <v>0.87735929760091225</v>
      </c>
      <c r="AM750" s="150"/>
      <c r="AN750" s="150"/>
      <c r="AO750" s="150"/>
      <c r="AP750" s="150"/>
      <c r="AQ750" s="150"/>
      <c r="AR750" s="150"/>
      <c r="AS750" s="150"/>
      <c r="AT750" s="150"/>
      <c r="AU750" s="150"/>
      <c r="AV750" s="150"/>
      <c r="AW750" s="150"/>
      <c r="AX750" s="150"/>
      <c r="AY750" s="150"/>
      <c r="AZ750" s="150"/>
    </row>
    <row r="751" spans="1:52" s="111" customFormat="1" ht="33.75" customHeight="1" thickBot="1" x14ac:dyDescent="0.35">
      <c r="A751" s="193" t="s">
        <v>238</v>
      </c>
      <c r="B751" s="193"/>
      <c r="C751" s="139"/>
      <c r="D751" s="139"/>
      <c r="E751" s="139"/>
      <c r="F751" s="139"/>
      <c r="G751" s="139"/>
      <c r="H751" s="139"/>
      <c r="I751" s="139"/>
      <c r="J751" s="139"/>
      <c r="K751" s="139"/>
      <c r="L751" s="139"/>
      <c r="M751" s="140"/>
      <c r="N751" s="139"/>
      <c r="O751" s="141"/>
      <c r="P751" s="141"/>
      <c r="Q751" s="141"/>
      <c r="R751" s="141"/>
      <c r="S751" s="141"/>
      <c r="T751" s="141"/>
      <c r="U751" s="141"/>
      <c r="V751" s="141"/>
      <c r="W751" s="141"/>
      <c r="X751" s="140"/>
      <c r="Y751" s="141"/>
      <c r="Z751" s="141"/>
      <c r="AA751" s="141"/>
      <c r="AB751" s="141"/>
      <c r="AC751" s="141"/>
      <c r="AD751" s="141"/>
      <c r="AE751" s="141"/>
      <c r="AF751" s="141"/>
      <c r="AG751" s="141"/>
      <c r="AH751" s="141"/>
      <c r="AI751" s="142">
        <v>286872.92</v>
      </c>
      <c r="AJ751" s="142">
        <v>37153.949999999997</v>
      </c>
      <c r="AK751" s="139"/>
      <c r="AL751" s="183">
        <f t="shared" si="125"/>
        <v>0.12951361878283946</v>
      </c>
      <c r="AM751" s="150"/>
      <c r="AN751" s="150"/>
      <c r="AO751" s="150"/>
      <c r="AP751" s="150"/>
      <c r="AQ751" s="150"/>
      <c r="AR751" s="150"/>
      <c r="AS751" s="150"/>
      <c r="AT751" s="150"/>
      <c r="AU751" s="150"/>
      <c r="AV751" s="150"/>
      <c r="AW751" s="150"/>
      <c r="AX751" s="150"/>
      <c r="AY751" s="150"/>
      <c r="AZ751" s="150"/>
    </row>
    <row r="752" spans="1:52" ht="13.8" thickTop="1" x14ac:dyDescent="0.25">
      <c r="A752" s="5"/>
      <c r="B752" s="3"/>
      <c r="C752" s="1"/>
      <c r="D752" s="1"/>
      <c r="E752" s="1"/>
      <c r="F752" s="1"/>
      <c r="G752" s="1"/>
      <c r="K752" s="1"/>
      <c r="L752" s="1"/>
      <c r="M752" s="7"/>
      <c r="AI752" s="83"/>
      <c r="AJ752" s="83"/>
    </row>
    <row r="753" spans="1:36" x14ac:dyDescent="0.25">
      <c r="A753" s="5"/>
      <c r="B753" s="3"/>
      <c r="C753" s="1"/>
      <c r="D753" s="1"/>
      <c r="E753" s="1"/>
      <c r="F753" s="1"/>
      <c r="G753" s="1"/>
      <c r="K753" s="1"/>
      <c r="L753" s="1"/>
      <c r="M753" s="7"/>
      <c r="AI753" s="83"/>
      <c r="AJ753" s="83"/>
    </row>
    <row r="754" spans="1:36" x14ac:dyDescent="0.25">
      <c r="A754" s="5"/>
      <c r="B754" s="3"/>
      <c r="C754" s="1"/>
      <c r="D754" s="1"/>
      <c r="E754" s="1"/>
      <c r="F754" s="1"/>
      <c r="G754" s="1"/>
      <c r="K754" s="1"/>
      <c r="L754" s="1"/>
      <c r="M754" s="7"/>
      <c r="AJ754" s="83"/>
    </row>
    <row r="755" spans="1:36" x14ac:dyDescent="0.25">
      <c r="A755" s="5"/>
      <c r="B755" s="3"/>
      <c r="C755" s="1"/>
      <c r="D755" s="1"/>
      <c r="E755" s="1"/>
      <c r="F755" s="1"/>
      <c r="G755" s="1"/>
      <c r="K755" s="1"/>
      <c r="L755" s="1"/>
      <c r="M755" s="7"/>
      <c r="AJ755" s="83"/>
    </row>
    <row r="756" spans="1:36" x14ac:dyDescent="0.25">
      <c r="A756" s="5"/>
      <c r="B756" s="3"/>
      <c r="C756" s="1"/>
      <c r="D756" s="1"/>
      <c r="E756" s="1"/>
      <c r="F756" s="1"/>
      <c r="G756" s="1"/>
      <c r="K756" s="1"/>
      <c r="L756" s="1"/>
      <c r="M756" s="7"/>
      <c r="AJ756" s="83"/>
    </row>
    <row r="757" spans="1:36" x14ac:dyDescent="0.25">
      <c r="A757" s="5"/>
      <c r="B757" s="3"/>
      <c r="C757" s="1"/>
      <c r="D757" s="1"/>
      <c r="E757" s="1"/>
      <c r="F757" s="1"/>
      <c r="G757" s="1"/>
      <c r="K757" s="1"/>
      <c r="L757" s="1"/>
      <c r="M757" s="7"/>
      <c r="AJ757" s="83"/>
    </row>
    <row r="758" spans="1:36" x14ac:dyDescent="0.25">
      <c r="A758" s="5"/>
      <c r="B758" s="3"/>
      <c r="C758" s="1"/>
      <c r="D758" s="1"/>
      <c r="E758" s="1"/>
      <c r="F758" s="1"/>
      <c r="G758" s="1"/>
      <c r="K758" s="1"/>
      <c r="L758" s="1"/>
      <c r="M758" s="7"/>
      <c r="AJ758" s="83"/>
    </row>
    <row r="759" spans="1:36" x14ac:dyDescent="0.25">
      <c r="A759" s="5"/>
      <c r="B759" s="3"/>
      <c r="C759" s="1"/>
      <c r="D759" s="1"/>
      <c r="E759" s="1"/>
      <c r="F759" s="1"/>
      <c r="G759" s="1"/>
      <c r="K759" s="1"/>
      <c r="L759" s="1"/>
      <c r="M759" s="7"/>
      <c r="AJ759" s="83"/>
    </row>
    <row r="760" spans="1:36" x14ac:dyDescent="0.25">
      <c r="A760" s="5"/>
      <c r="B760" s="3"/>
      <c r="C760" s="1"/>
      <c r="D760" s="1"/>
      <c r="E760" s="1"/>
      <c r="F760" s="1"/>
      <c r="G760" s="1"/>
      <c r="K760" s="1"/>
      <c r="L760" s="1"/>
      <c r="M760" s="7"/>
      <c r="AJ760" s="83"/>
    </row>
    <row r="761" spans="1:36" x14ac:dyDescent="0.25">
      <c r="A761" s="5"/>
      <c r="B761" s="3"/>
      <c r="C761" s="1"/>
      <c r="D761" s="1"/>
      <c r="E761" s="1"/>
      <c r="F761" s="1"/>
      <c r="G761" s="1"/>
      <c r="K761" s="1"/>
      <c r="L761" s="1"/>
      <c r="M761" s="7"/>
      <c r="AJ761" s="83"/>
    </row>
    <row r="762" spans="1:36" x14ac:dyDescent="0.25">
      <c r="A762" s="5"/>
      <c r="B762" s="3"/>
      <c r="C762" s="1"/>
      <c r="D762" s="1"/>
      <c r="E762" s="1"/>
      <c r="F762" s="1"/>
      <c r="G762" s="1"/>
      <c r="K762" s="1"/>
      <c r="L762" s="1"/>
      <c r="M762" s="7"/>
      <c r="AJ762" s="83"/>
    </row>
    <row r="763" spans="1:36" x14ac:dyDescent="0.25">
      <c r="A763" s="5"/>
      <c r="B763" s="3"/>
      <c r="C763" s="1"/>
      <c r="D763" s="1"/>
      <c r="E763" s="1"/>
      <c r="F763" s="1"/>
      <c r="G763" s="1"/>
      <c r="K763" s="1"/>
      <c r="L763" s="1"/>
      <c r="M763" s="7"/>
      <c r="AJ763" s="83"/>
    </row>
    <row r="764" spans="1:36" x14ac:dyDescent="0.25">
      <c r="A764" s="5"/>
      <c r="B764" s="3"/>
      <c r="C764" s="1"/>
      <c r="D764" s="1"/>
      <c r="E764" s="1"/>
      <c r="F764" s="1"/>
      <c r="G764" s="1"/>
      <c r="K764" s="1"/>
      <c r="L764" s="1"/>
      <c r="M764" s="7"/>
      <c r="AJ764" s="83"/>
    </row>
    <row r="765" spans="1:36" x14ac:dyDescent="0.25">
      <c r="A765" s="5"/>
      <c r="B765" s="3"/>
      <c r="C765" s="1"/>
      <c r="D765" s="1"/>
      <c r="E765" s="1"/>
      <c r="F765" s="1"/>
      <c r="G765" s="1"/>
      <c r="K765" s="1"/>
      <c r="L765" s="1"/>
      <c r="M765" s="7"/>
      <c r="AJ765" s="83"/>
    </row>
    <row r="766" spans="1:36" x14ac:dyDescent="0.25">
      <c r="A766" s="5"/>
      <c r="B766" s="3"/>
      <c r="C766" s="1"/>
      <c r="D766" s="1"/>
      <c r="E766" s="1"/>
      <c r="F766" s="1"/>
      <c r="G766" s="1"/>
      <c r="K766" s="1"/>
      <c r="L766" s="1"/>
      <c r="M766" s="7"/>
      <c r="AJ766" s="83"/>
    </row>
    <row r="767" spans="1:36" x14ac:dyDescent="0.25">
      <c r="A767" s="5"/>
      <c r="B767" s="3"/>
      <c r="C767" s="1"/>
      <c r="D767" s="1"/>
      <c r="E767" s="1"/>
      <c r="F767" s="1"/>
      <c r="G767" s="1"/>
      <c r="K767" s="1"/>
      <c r="L767" s="1"/>
      <c r="M767" s="7"/>
      <c r="AJ767" s="83"/>
    </row>
    <row r="768" spans="1:36" x14ac:dyDescent="0.25">
      <c r="A768" s="5"/>
      <c r="B768" s="3"/>
      <c r="C768" s="1"/>
      <c r="D768" s="1"/>
      <c r="E768" s="1"/>
      <c r="F768" s="1"/>
      <c r="G768" s="1"/>
      <c r="K768" s="1"/>
      <c r="L768" s="1"/>
      <c r="M768" s="7"/>
      <c r="AJ768" s="83"/>
    </row>
    <row r="769" spans="1:36" x14ac:dyDescent="0.25">
      <c r="A769" s="5"/>
      <c r="B769" s="3"/>
      <c r="C769" s="1"/>
      <c r="D769" s="1"/>
      <c r="E769" s="1"/>
      <c r="F769" s="1"/>
      <c r="G769" s="1"/>
      <c r="K769" s="1"/>
      <c r="L769" s="1"/>
      <c r="M769" s="7"/>
      <c r="AJ769" s="83"/>
    </row>
    <row r="770" spans="1:36" x14ac:dyDescent="0.25">
      <c r="A770" s="5"/>
      <c r="B770" s="3"/>
      <c r="C770" s="1"/>
      <c r="D770" s="1"/>
      <c r="E770" s="1"/>
      <c r="F770" s="1"/>
      <c r="G770" s="1"/>
      <c r="K770" s="1"/>
      <c r="L770" s="1"/>
      <c r="M770" s="7"/>
      <c r="AJ770" s="83"/>
    </row>
    <row r="771" spans="1:36" x14ac:dyDescent="0.25">
      <c r="A771" s="5"/>
      <c r="B771" s="3"/>
      <c r="C771" s="1"/>
      <c r="D771" s="1"/>
      <c r="E771" s="1"/>
      <c r="F771" s="1"/>
      <c r="G771" s="1"/>
      <c r="K771" s="1"/>
      <c r="L771" s="1"/>
      <c r="M771" s="7"/>
      <c r="AJ771" s="83"/>
    </row>
    <row r="772" spans="1:36" x14ac:dyDescent="0.25">
      <c r="A772" s="5"/>
      <c r="B772" s="3"/>
      <c r="C772" s="1"/>
      <c r="D772" s="1"/>
      <c r="E772" s="1"/>
      <c r="F772" s="1"/>
      <c r="G772" s="1"/>
      <c r="K772" s="1"/>
      <c r="L772" s="1"/>
      <c r="M772" s="7"/>
      <c r="AJ772" s="83"/>
    </row>
    <row r="773" spans="1:36" x14ac:dyDescent="0.25">
      <c r="A773" s="5"/>
      <c r="B773" s="3"/>
      <c r="C773" s="1"/>
      <c r="D773" s="1"/>
      <c r="E773" s="1"/>
      <c r="F773" s="1"/>
      <c r="G773" s="1"/>
      <c r="K773" s="1"/>
      <c r="L773" s="1"/>
      <c r="M773" s="7"/>
      <c r="AJ773" s="83"/>
    </row>
    <row r="774" spans="1:36" x14ac:dyDescent="0.25">
      <c r="A774" s="5"/>
      <c r="B774" s="3"/>
      <c r="C774" s="1"/>
      <c r="D774" s="1"/>
      <c r="E774" s="1"/>
      <c r="F774" s="1"/>
      <c r="G774" s="1"/>
      <c r="K774" s="1"/>
      <c r="L774" s="1"/>
      <c r="M774" s="7"/>
      <c r="AJ774" s="83"/>
    </row>
    <row r="775" spans="1:36" x14ac:dyDescent="0.25">
      <c r="A775" s="5"/>
      <c r="B775" s="3"/>
      <c r="C775" s="1"/>
      <c r="D775" s="1"/>
      <c r="E775" s="1"/>
      <c r="F775" s="1"/>
      <c r="G775" s="1"/>
      <c r="K775" s="1"/>
      <c r="L775" s="1"/>
      <c r="M775" s="7"/>
      <c r="AJ775" s="83"/>
    </row>
    <row r="776" spans="1:36" x14ac:dyDescent="0.25">
      <c r="A776" s="5"/>
      <c r="B776" s="3"/>
      <c r="C776" s="1"/>
      <c r="D776" s="1"/>
      <c r="E776" s="1"/>
      <c r="F776" s="1"/>
      <c r="G776" s="1"/>
      <c r="K776" s="1"/>
      <c r="L776" s="1"/>
      <c r="M776" s="7"/>
      <c r="AJ776" s="83"/>
    </row>
    <row r="777" spans="1:36" x14ac:dyDescent="0.25">
      <c r="A777" s="5"/>
      <c r="B777" s="3"/>
      <c r="C777" s="1"/>
      <c r="D777" s="1"/>
      <c r="E777" s="1"/>
      <c r="F777" s="1"/>
      <c r="G777" s="1"/>
      <c r="K777" s="1"/>
      <c r="L777" s="1"/>
      <c r="M777" s="7"/>
      <c r="AJ777" s="83"/>
    </row>
    <row r="778" spans="1:36" x14ac:dyDescent="0.25">
      <c r="A778" s="5"/>
      <c r="B778" s="3"/>
      <c r="C778" s="1"/>
      <c r="D778" s="1"/>
      <c r="E778" s="1"/>
      <c r="F778" s="1"/>
      <c r="G778" s="1"/>
      <c r="K778" s="1"/>
      <c r="L778" s="1"/>
      <c r="M778" s="7"/>
      <c r="AJ778" s="83"/>
    </row>
    <row r="779" spans="1:36" x14ac:dyDescent="0.25">
      <c r="A779" s="5"/>
      <c r="B779" s="3"/>
      <c r="C779" s="1"/>
      <c r="D779" s="1"/>
      <c r="E779" s="1"/>
      <c r="F779" s="1"/>
      <c r="G779" s="1"/>
      <c r="K779" s="1"/>
      <c r="L779" s="1"/>
      <c r="M779" s="7"/>
      <c r="AJ779" s="83"/>
    </row>
    <row r="780" spans="1:36" x14ac:dyDescent="0.25">
      <c r="A780" s="5"/>
      <c r="B780" s="3"/>
      <c r="C780" s="1"/>
      <c r="D780" s="1"/>
      <c r="E780" s="1"/>
      <c r="F780" s="1"/>
      <c r="G780" s="1"/>
      <c r="K780" s="1"/>
      <c r="L780" s="1"/>
      <c r="M780" s="7"/>
    </row>
    <row r="781" spans="1:36" x14ac:dyDescent="0.25">
      <c r="A781" s="5"/>
      <c r="B781" s="3"/>
      <c r="C781" s="1"/>
      <c r="D781" s="1"/>
      <c r="E781" s="1"/>
      <c r="F781" s="1"/>
      <c r="G781" s="1"/>
      <c r="K781" s="1"/>
      <c r="L781" s="1"/>
      <c r="M781" s="7"/>
    </row>
    <row r="782" spans="1:36" x14ac:dyDescent="0.25">
      <c r="A782" s="5"/>
      <c r="B782" s="3"/>
      <c r="C782" s="1"/>
      <c r="D782" s="1"/>
      <c r="E782" s="1"/>
      <c r="F782" s="1"/>
      <c r="G782" s="1"/>
      <c r="K782" s="1"/>
      <c r="L782" s="1"/>
      <c r="M782" s="7"/>
    </row>
    <row r="783" spans="1:36" x14ac:dyDescent="0.25">
      <c r="A783" s="5"/>
      <c r="B783" s="3"/>
      <c r="C783" s="1"/>
      <c r="D783" s="1"/>
      <c r="E783" s="1"/>
      <c r="F783" s="1"/>
      <c r="G783" s="1"/>
      <c r="K783" s="1"/>
      <c r="L783" s="1"/>
      <c r="M783" s="7"/>
    </row>
    <row r="784" spans="1:36" x14ac:dyDescent="0.25">
      <c r="A784" s="5"/>
      <c r="B784" s="3"/>
      <c r="C784" s="1"/>
      <c r="D784" s="1"/>
      <c r="E784" s="1"/>
      <c r="F784" s="1"/>
      <c r="G784" s="1"/>
      <c r="K784" s="1"/>
      <c r="L784" s="1"/>
      <c r="M784" s="7"/>
    </row>
    <row r="785" spans="1:13" x14ac:dyDescent="0.25">
      <c r="A785" s="5"/>
      <c r="B785" s="3"/>
      <c r="C785" s="1"/>
      <c r="D785" s="1"/>
      <c r="E785" s="1"/>
      <c r="F785" s="1"/>
      <c r="G785" s="1"/>
      <c r="K785" s="1"/>
      <c r="L785" s="1"/>
      <c r="M785" s="7"/>
    </row>
    <row r="786" spans="1:13" x14ac:dyDescent="0.25">
      <c r="A786" s="5"/>
      <c r="B786" s="3"/>
      <c r="C786" s="1"/>
      <c r="D786" s="1"/>
      <c r="E786" s="1"/>
      <c r="F786" s="1"/>
      <c r="G786" s="1"/>
      <c r="K786" s="1"/>
      <c r="L786" s="1"/>
      <c r="M786" s="7"/>
    </row>
    <row r="787" spans="1:13" x14ac:dyDescent="0.25">
      <c r="A787" s="5"/>
      <c r="B787" s="3"/>
      <c r="C787" s="1"/>
      <c r="D787" s="1"/>
      <c r="E787" s="1"/>
      <c r="F787" s="1"/>
      <c r="G787" s="1"/>
      <c r="K787" s="1"/>
      <c r="L787" s="1"/>
      <c r="M787" s="7"/>
    </row>
    <row r="788" spans="1:13" x14ac:dyDescent="0.25">
      <c r="A788" s="5"/>
      <c r="B788" s="3"/>
      <c r="C788" s="1"/>
      <c r="D788" s="1"/>
      <c r="E788" s="1"/>
      <c r="F788" s="1"/>
      <c r="G788" s="1"/>
      <c r="K788" s="1"/>
      <c r="L788" s="1"/>
      <c r="M788" s="7"/>
    </row>
    <row r="789" spans="1:13" x14ac:dyDescent="0.25">
      <c r="A789" s="5"/>
      <c r="B789" s="3"/>
      <c r="C789" s="1"/>
      <c r="D789" s="1"/>
      <c r="E789" s="1"/>
      <c r="F789" s="1"/>
      <c r="G789" s="1"/>
      <c r="K789" s="1"/>
      <c r="L789" s="1"/>
      <c r="M789" s="7"/>
    </row>
    <row r="790" spans="1:13" x14ac:dyDescent="0.25">
      <c r="A790" s="5"/>
      <c r="B790" s="3"/>
      <c r="C790" s="1"/>
      <c r="D790" s="1"/>
      <c r="E790" s="1"/>
      <c r="F790" s="1"/>
      <c r="G790" s="1"/>
      <c r="K790" s="1"/>
      <c r="L790" s="1"/>
      <c r="M790" s="7"/>
    </row>
    <row r="791" spans="1:13" x14ac:dyDescent="0.25">
      <c r="A791" s="5"/>
      <c r="B791" s="3"/>
      <c r="C791" s="1"/>
      <c r="D791" s="1"/>
      <c r="E791" s="1"/>
      <c r="F791" s="1"/>
      <c r="G791" s="1"/>
      <c r="K791" s="1"/>
      <c r="L791" s="1"/>
      <c r="M791" s="7"/>
    </row>
    <row r="792" spans="1:13" x14ac:dyDescent="0.25">
      <c r="A792" s="5"/>
      <c r="B792" s="3"/>
      <c r="C792" s="1"/>
      <c r="D792" s="1"/>
      <c r="E792" s="1"/>
      <c r="F792" s="1"/>
      <c r="G792" s="1"/>
      <c r="K792" s="1"/>
      <c r="L792" s="1"/>
      <c r="M792" s="7"/>
    </row>
    <row r="793" spans="1:13" x14ac:dyDescent="0.25">
      <c r="A793" s="5"/>
      <c r="B793" s="3"/>
      <c r="C793" s="1"/>
      <c r="D793" s="1"/>
      <c r="E793" s="1"/>
      <c r="F793" s="1"/>
      <c r="G793" s="1"/>
      <c r="K793" s="1"/>
      <c r="L793" s="1"/>
      <c r="M793" s="7"/>
    </row>
    <row r="794" spans="1:13" x14ac:dyDescent="0.25">
      <c r="A794" s="5"/>
      <c r="B794" s="3"/>
      <c r="C794" s="1"/>
      <c r="D794" s="1"/>
      <c r="E794" s="1"/>
      <c r="F794" s="1"/>
      <c r="G794" s="1"/>
      <c r="K794" s="1"/>
      <c r="L794" s="1"/>
      <c r="M794" s="7"/>
    </row>
    <row r="795" spans="1:13" x14ac:dyDescent="0.25">
      <c r="A795" s="5"/>
      <c r="B795" s="3"/>
      <c r="C795" s="1"/>
      <c r="D795" s="1"/>
      <c r="E795" s="1"/>
      <c r="F795" s="1"/>
      <c r="G795" s="1"/>
      <c r="K795" s="1"/>
      <c r="L795" s="1"/>
      <c r="M795" s="7"/>
    </row>
    <row r="796" spans="1:13" x14ac:dyDescent="0.25">
      <c r="A796" s="5"/>
      <c r="B796" s="3"/>
      <c r="C796" s="1"/>
      <c r="D796" s="1"/>
      <c r="E796" s="1"/>
      <c r="F796" s="1"/>
      <c r="G796" s="1"/>
      <c r="K796" s="1"/>
      <c r="L796" s="1"/>
      <c r="M796" s="7"/>
    </row>
    <row r="797" spans="1:13" x14ac:dyDescent="0.25">
      <c r="A797" s="5"/>
      <c r="B797" s="3"/>
      <c r="C797" s="1"/>
      <c r="D797" s="1"/>
      <c r="E797" s="1"/>
      <c r="F797" s="1"/>
      <c r="G797" s="1"/>
      <c r="K797" s="1"/>
      <c r="L797" s="1"/>
      <c r="M797" s="7"/>
    </row>
    <row r="798" spans="1:13" x14ac:dyDescent="0.25">
      <c r="A798" s="5"/>
      <c r="B798" s="3"/>
      <c r="C798" s="1"/>
      <c r="D798" s="1"/>
      <c r="E798" s="1"/>
      <c r="F798" s="1"/>
      <c r="G798" s="1"/>
      <c r="K798" s="1"/>
      <c r="L798" s="1"/>
      <c r="M798" s="7"/>
    </row>
    <row r="799" spans="1:13" x14ac:dyDescent="0.25">
      <c r="A799" s="5"/>
      <c r="B799" s="3"/>
      <c r="C799" s="1"/>
      <c r="D799" s="1"/>
      <c r="E799" s="1"/>
      <c r="F799" s="1"/>
      <c r="G799" s="1"/>
      <c r="K799" s="1"/>
      <c r="L799" s="1"/>
      <c r="M799" s="7"/>
    </row>
    <row r="800" spans="1:13" x14ac:dyDescent="0.25">
      <c r="A800" s="5"/>
      <c r="B800" s="3"/>
      <c r="C800" s="1"/>
      <c r="D800" s="1"/>
      <c r="E800" s="1"/>
      <c r="F800" s="1"/>
      <c r="G800" s="1"/>
      <c r="K800" s="1"/>
      <c r="L800" s="1"/>
      <c r="M800" s="7"/>
    </row>
    <row r="801" spans="1:13" x14ac:dyDescent="0.25">
      <c r="A801" s="5"/>
      <c r="B801" s="3"/>
      <c r="C801" s="1"/>
      <c r="D801" s="1"/>
      <c r="E801" s="1"/>
      <c r="F801" s="1"/>
      <c r="G801" s="1"/>
      <c r="K801" s="1"/>
      <c r="L801" s="1"/>
      <c r="M801" s="7"/>
    </row>
    <row r="802" spans="1:13" x14ac:dyDescent="0.25">
      <c r="A802" s="5"/>
      <c r="B802" s="3"/>
      <c r="C802" s="1"/>
      <c r="D802" s="1"/>
      <c r="E802" s="1"/>
      <c r="F802" s="1"/>
      <c r="G802" s="1"/>
      <c r="K802" s="1"/>
      <c r="L802" s="1"/>
      <c r="M802" s="7"/>
    </row>
    <row r="803" spans="1:13" x14ac:dyDescent="0.25">
      <c r="A803" s="5"/>
      <c r="B803" s="3"/>
      <c r="C803" s="1"/>
      <c r="D803" s="1"/>
      <c r="E803" s="1"/>
      <c r="F803" s="1"/>
      <c r="G803" s="1"/>
      <c r="K803" s="1"/>
      <c r="L803" s="1"/>
      <c r="M803" s="7"/>
    </row>
    <row r="804" spans="1:13" x14ac:dyDescent="0.25">
      <c r="A804" s="5"/>
      <c r="B804" s="3"/>
      <c r="C804" s="1"/>
      <c r="D804" s="1"/>
      <c r="E804" s="1"/>
      <c r="F804" s="1"/>
      <c r="G804" s="1"/>
      <c r="K804" s="1"/>
      <c r="L804" s="1"/>
      <c r="M804" s="7"/>
    </row>
    <row r="805" spans="1:13" x14ac:dyDescent="0.25">
      <c r="A805" s="5"/>
      <c r="B805" s="3"/>
      <c r="C805" s="1"/>
      <c r="D805" s="1"/>
      <c r="E805" s="1"/>
      <c r="F805" s="1"/>
      <c r="G805" s="1"/>
      <c r="K805" s="1"/>
      <c r="L805" s="1"/>
      <c r="M805" s="7"/>
    </row>
    <row r="806" spans="1:13" x14ac:dyDescent="0.25">
      <c r="A806" s="5"/>
      <c r="B806" s="3"/>
      <c r="C806" s="1"/>
      <c r="D806" s="1"/>
      <c r="E806" s="1"/>
      <c r="F806" s="1"/>
      <c r="G806" s="1"/>
      <c r="K806" s="1"/>
      <c r="L806" s="1"/>
      <c r="M806" s="7"/>
    </row>
    <row r="807" spans="1:13" x14ac:dyDescent="0.25">
      <c r="A807" s="5"/>
      <c r="B807" s="3"/>
      <c r="C807" s="1"/>
      <c r="D807" s="1"/>
      <c r="E807" s="1"/>
      <c r="F807" s="1"/>
      <c r="G807" s="1"/>
      <c r="K807" s="1"/>
      <c r="L807" s="1"/>
      <c r="M807" s="7"/>
    </row>
    <row r="808" spans="1:13" x14ac:dyDescent="0.25">
      <c r="A808" s="5"/>
      <c r="B808" s="3"/>
      <c r="C808" s="1"/>
      <c r="D808" s="1"/>
      <c r="E808" s="1"/>
      <c r="F808" s="1"/>
      <c r="G808" s="1"/>
      <c r="K808" s="1"/>
      <c r="L808" s="1"/>
      <c r="M808" s="7"/>
    </row>
    <row r="809" spans="1:13" x14ac:dyDescent="0.25">
      <c r="A809" s="5"/>
      <c r="B809" s="3"/>
      <c r="C809" s="1"/>
      <c r="D809" s="1"/>
      <c r="E809" s="1"/>
      <c r="F809" s="1"/>
      <c r="G809" s="1"/>
      <c r="K809" s="1"/>
      <c r="L809" s="1"/>
      <c r="M809" s="7"/>
    </row>
    <row r="810" spans="1:13" x14ac:dyDescent="0.25">
      <c r="A810" s="5"/>
      <c r="B810" s="3"/>
      <c r="C810" s="1"/>
      <c r="D810" s="1"/>
      <c r="E810" s="1"/>
      <c r="F810" s="1"/>
      <c r="G810" s="1"/>
      <c r="K810" s="1"/>
      <c r="L810" s="1"/>
      <c r="M810" s="7"/>
    </row>
    <row r="811" spans="1:13" x14ac:dyDescent="0.25">
      <c r="A811" s="5"/>
      <c r="B811" s="3"/>
      <c r="C811" s="1"/>
      <c r="D811" s="1"/>
      <c r="E811" s="1"/>
      <c r="F811" s="1"/>
      <c r="G811" s="1"/>
      <c r="K811" s="1"/>
      <c r="L811" s="1"/>
      <c r="M811" s="7"/>
    </row>
    <row r="812" spans="1:13" x14ac:dyDescent="0.25">
      <c r="A812" s="5"/>
      <c r="B812" s="3"/>
      <c r="C812" s="1"/>
      <c r="D812" s="1"/>
      <c r="E812" s="1"/>
      <c r="F812" s="1"/>
      <c r="G812" s="1"/>
      <c r="K812" s="1"/>
      <c r="L812" s="1"/>
      <c r="M812" s="7"/>
    </row>
    <row r="813" spans="1:13" x14ac:dyDescent="0.25">
      <c r="A813" s="5"/>
      <c r="B813" s="3"/>
      <c r="C813" s="1"/>
      <c r="D813" s="1"/>
      <c r="E813" s="1"/>
      <c r="F813" s="1"/>
      <c r="G813" s="1"/>
      <c r="K813" s="1"/>
      <c r="L813" s="1"/>
      <c r="M813" s="7"/>
    </row>
    <row r="814" spans="1:13" x14ac:dyDescent="0.25">
      <c r="A814" s="5"/>
      <c r="B814" s="3"/>
      <c r="C814" s="1"/>
      <c r="D814" s="1"/>
      <c r="E814" s="1"/>
      <c r="F814" s="1"/>
      <c r="G814" s="1"/>
      <c r="K814" s="1"/>
      <c r="L814" s="1"/>
      <c r="M814" s="7"/>
    </row>
    <row r="815" spans="1:13" x14ac:dyDescent="0.25">
      <c r="A815" s="5"/>
      <c r="B815" s="3"/>
      <c r="C815" s="1"/>
      <c r="D815" s="1"/>
      <c r="E815" s="1"/>
      <c r="F815" s="1"/>
      <c r="G815" s="1"/>
      <c r="K815" s="1"/>
      <c r="L815" s="1"/>
      <c r="M815" s="7"/>
    </row>
    <row r="816" spans="1:13" x14ac:dyDescent="0.25">
      <c r="A816" s="5"/>
      <c r="B816" s="3"/>
      <c r="C816" s="1"/>
      <c r="D816" s="1"/>
      <c r="E816" s="1"/>
      <c r="F816" s="1"/>
      <c r="G816" s="1"/>
      <c r="K816" s="1"/>
      <c r="L816" s="1"/>
      <c r="M816" s="7"/>
    </row>
    <row r="817" spans="1:13" x14ac:dyDescent="0.25">
      <c r="A817" s="5"/>
      <c r="B817" s="3"/>
      <c r="C817" s="1"/>
      <c r="D817" s="1"/>
      <c r="E817" s="1"/>
      <c r="F817" s="1"/>
      <c r="G817" s="1"/>
      <c r="K817" s="1"/>
      <c r="L817" s="1"/>
      <c r="M817" s="7"/>
    </row>
    <row r="818" spans="1:13" x14ac:dyDescent="0.25">
      <c r="A818" s="5"/>
      <c r="B818" s="3"/>
      <c r="C818" s="1"/>
      <c r="D818" s="1"/>
      <c r="E818" s="1"/>
      <c r="F818" s="1"/>
      <c r="G818" s="1"/>
      <c r="K818" s="1"/>
      <c r="L818" s="1"/>
      <c r="M818" s="7"/>
    </row>
    <row r="819" spans="1:13" x14ac:dyDescent="0.25">
      <c r="A819" s="5"/>
      <c r="B819" s="3"/>
      <c r="C819" s="1"/>
      <c r="D819" s="1"/>
      <c r="E819" s="1"/>
      <c r="F819" s="1"/>
      <c r="G819" s="1"/>
      <c r="K819" s="1"/>
      <c r="L819" s="1"/>
      <c r="M819" s="7"/>
    </row>
    <row r="820" spans="1:13" x14ac:dyDescent="0.25">
      <c r="A820" s="5"/>
      <c r="B820" s="3"/>
      <c r="C820" s="1"/>
      <c r="D820" s="1"/>
      <c r="E820" s="1"/>
      <c r="F820" s="1"/>
      <c r="G820" s="1"/>
      <c r="K820" s="1"/>
      <c r="L820" s="1"/>
      <c r="M820" s="7"/>
    </row>
    <row r="821" spans="1:13" x14ac:dyDescent="0.25">
      <c r="A821" s="5"/>
      <c r="B821" s="3"/>
      <c r="C821" s="1"/>
      <c r="D821" s="1"/>
      <c r="E821" s="1"/>
      <c r="F821" s="1"/>
      <c r="G821" s="1"/>
      <c r="K821" s="1"/>
      <c r="L821" s="1"/>
      <c r="M821" s="7"/>
    </row>
    <row r="822" spans="1:13" x14ac:dyDescent="0.25">
      <c r="A822" s="5"/>
      <c r="B822" s="3"/>
      <c r="C822" s="1"/>
      <c r="D822" s="1"/>
      <c r="E822" s="1"/>
      <c r="F822" s="1"/>
      <c r="G822" s="1"/>
      <c r="K822" s="1"/>
      <c r="L822" s="1"/>
      <c r="M822" s="7"/>
    </row>
    <row r="823" spans="1:13" x14ac:dyDescent="0.25">
      <c r="A823" s="5"/>
      <c r="B823" s="3"/>
      <c r="C823" s="1"/>
      <c r="D823" s="1"/>
      <c r="E823" s="1"/>
      <c r="F823" s="1"/>
      <c r="G823" s="1"/>
      <c r="K823" s="1"/>
      <c r="L823" s="1"/>
      <c r="M823" s="7"/>
    </row>
    <row r="824" spans="1:13" x14ac:dyDescent="0.25">
      <c r="A824" s="5"/>
      <c r="B824" s="3"/>
      <c r="C824" s="1"/>
      <c r="D824" s="1"/>
      <c r="E824" s="1"/>
      <c r="F824" s="1"/>
      <c r="G824" s="1"/>
      <c r="K824" s="1"/>
      <c r="L824" s="1"/>
      <c r="M824" s="7"/>
    </row>
    <row r="825" spans="1:13" x14ac:dyDescent="0.25">
      <c r="A825" s="5"/>
      <c r="B825" s="3"/>
      <c r="C825" s="1"/>
      <c r="D825" s="1"/>
      <c r="E825" s="1"/>
      <c r="F825" s="1"/>
      <c r="G825" s="1"/>
      <c r="K825" s="1"/>
      <c r="L825" s="1"/>
      <c r="M825" s="7"/>
    </row>
    <row r="826" spans="1:13" x14ac:dyDescent="0.25">
      <c r="A826" s="5"/>
      <c r="B826" s="3"/>
      <c r="C826" s="1"/>
      <c r="D826" s="1"/>
      <c r="E826" s="1"/>
      <c r="F826" s="1"/>
      <c r="G826" s="1"/>
      <c r="K826" s="1"/>
      <c r="L826" s="1"/>
      <c r="M826" s="7"/>
    </row>
    <row r="827" spans="1:13" x14ac:dyDescent="0.25">
      <c r="A827" s="5"/>
      <c r="B827" s="3"/>
      <c r="C827" s="1"/>
      <c r="D827" s="1"/>
      <c r="E827" s="1"/>
      <c r="F827" s="1"/>
      <c r="G827" s="1"/>
      <c r="K827" s="1"/>
      <c r="L827" s="1"/>
      <c r="M827" s="7"/>
    </row>
    <row r="828" spans="1:13" x14ac:dyDescent="0.25">
      <c r="A828" s="5"/>
      <c r="B828" s="3"/>
      <c r="C828" s="1"/>
      <c r="D828" s="1"/>
      <c r="E828" s="1"/>
      <c r="F828" s="1"/>
      <c r="G828" s="1"/>
      <c r="K828" s="1"/>
      <c r="L828" s="1"/>
      <c r="M828" s="7"/>
    </row>
    <row r="829" spans="1:13" x14ac:dyDescent="0.25">
      <c r="A829" s="5"/>
      <c r="B829" s="3"/>
      <c r="C829" s="1"/>
      <c r="D829" s="1"/>
      <c r="E829" s="1"/>
      <c r="F829" s="1"/>
      <c r="G829" s="1"/>
      <c r="K829" s="1"/>
      <c r="L829" s="1"/>
      <c r="M829" s="7"/>
    </row>
    <row r="830" spans="1:13" x14ac:dyDescent="0.25">
      <c r="A830" s="5"/>
      <c r="B830" s="3"/>
      <c r="C830" s="1"/>
      <c r="D830" s="1"/>
      <c r="E830" s="1"/>
      <c r="F830" s="1"/>
      <c r="G830" s="1"/>
      <c r="K830" s="1"/>
      <c r="L830" s="1"/>
      <c r="M830" s="7"/>
    </row>
    <row r="831" spans="1:13" x14ac:dyDescent="0.25">
      <c r="A831" s="5"/>
      <c r="B831" s="3"/>
      <c r="C831" s="1"/>
      <c r="D831" s="1"/>
      <c r="E831" s="1"/>
      <c r="F831" s="1"/>
      <c r="G831" s="1"/>
      <c r="K831" s="1"/>
      <c r="L831" s="1"/>
      <c r="M831" s="7"/>
    </row>
    <row r="832" spans="1:13" x14ac:dyDescent="0.25">
      <c r="A832" s="5"/>
      <c r="B832" s="3"/>
      <c r="C832" s="1"/>
      <c r="D832" s="1"/>
      <c r="E832" s="1"/>
      <c r="F832" s="1"/>
      <c r="G832" s="1"/>
      <c r="K832" s="1"/>
      <c r="L832" s="1"/>
      <c r="M832" s="7"/>
    </row>
    <row r="833" spans="1:13" x14ac:dyDescent="0.25">
      <c r="A833" s="5"/>
      <c r="B833" s="3"/>
      <c r="C833" s="1"/>
      <c r="D833" s="1"/>
      <c r="E833" s="1"/>
      <c r="F833" s="1"/>
      <c r="G833" s="1"/>
      <c r="K833" s="1"/>
      <c r="L833" s="1"/>
      <c r="M833" s="7"/>
    </row>
    <row r="834" spans="1:13" x14ac:dyDescent="0.25">
      <c r="A834" s="5"/>
      <c r="B834" s="3"/>
      <c r="C834" s="1"/>
      <c r="D834" s="1"/>
      <c r="E834" s="1"/>
      <c r="F834" s="1"/>
      <c r="G834" s="1"/>
      <c r="K834" s="1"/>
      <c r="L834" s="1"/>
      <c r="M834" s="7"/>
    </row>
    <row r="835" spans="1:13" x14ac:dyDescent="0.25">
      <c r="A835" s="5"/>
      <c r="B835" s="3"/>
      <c r="C835" s="1"/>
      <c r="D835" s="1"/>
      <c r="E835" s="1"/>
      <c r="F835" s="1"/>
      <c r="G835" s="1"/>
      <c r="K835" s="1"/>
      <c r="L835" s="1"/>
      <c r="M835" s="7"/>
    </row>
    <row r="836" spans="1:13" x14ac:dyDescent="0.25">
      <c r="A836" s="5"/>
      <c r="B836" s="3"/>
      <c r="C836" s="1"/>
      <c r="D836" s="1"/>
      <c r="E836" s="1"/>
      <c r="F836" s="1"/>
      <c r="G836" s="1"/>
      <c r="K836" s="1"/>
      <c r="L836" s="1"/>
      <c r="M836" s="7"/>
    </row>
    <row r="837" spans="1:13" x14ac:dyDescent="0.25">
      <c r="A837" s="5"/>
      <c r="B837" s="3"/>
      <c r="C837" s="1"/>
      <c r="D837" s="1"/>
      <c r="E837" s="1"/>
      <c r="F837" s="1"/>
      <c r="G837" s="1"/>
      <c r="K837" s="1"/>
      <c r="L837" s="1"/>
      <c r="M837" s="7"/>
    </row>
    <row r="838" spans="1:13" x14ac:dyDescent="0.25">
      <c r="A838" s="5"/>
      <c r="B838" s="3"/>
      <c r="C838" s="1"/>
      <c r="D838" s="1"/>
      <c r="E838" s="1"/>
      <c r="F838" s="1"/>
      <c r="G838" s="1"/>
      <c r="K838" s="1"/>
      <c r="L838" s="1"/>
      <c r="M838" s="7"/>
    </row>
    <row r="839" spans="1:13" x14ac:dyDescent="0.25">
      <c r="A839" s="5"/>
      <c r="B839" s="3"/>
      <c r="C839" s="1"/>
      <c r="D839" s="1"/>
      <c r="E839" s="1"/>
      <c r="F839" s="1"/>
      <c r="G839" s="1"/>
      <c r="K839" s="1"/>
      <c r="L839" s="1"/>
      <c r="M839" s="7"/>
    </row>
    <row r="840" spans="1:13" x14ac:dyDescent="0.25">
      <c r="A840" s="5"/>
      <c r="B840" s="3"/>
      <c r="C840" s="1"/>
      <c r="D840" s="1"/>
      <c r="E840" s="1"/>
      <c r="F840" s="1"/>
      <c r="G840" s="1"/>
      <c r="K840" s="1"/>
      <c r="L840" s="1"/>
      <c r="M840" s="7"/>
    </row>
    <row r="841" spans="1:13" x14ac:dyDescent="0.25">
      <c r="A841" s="5"/>
      <c r="B841" s="3"/>
      <c r="C841" s="1"/>
      <c r="D841" s="1"/>
      <c r="E841" s="1"/>
      <c r="F841" s="1"/>
      <c r="G841" s="1"/>
      <c r="K841" s="1"/>
      <c r="L841" s="1"/>
      <c r="M841" s="7"/>
    </row>
    <row r="842" spans="1:13" x14ac:dyDescent="0.25">
      <c r="A842" s="5"/>
      <c r="B842" s="3"/>
      <c r="C842" s="1"/>
      <c r="D842" s="1"/>
      <c r="E842" s="1"/>
      <c r="F842" s="1"/>
      <c r="G842" s="1"/>
      <c r="K842" s="1"/>
      <c r="L842" s="1"/>
      <c r="M842" s="7"/>
    </row>
    <row r="843" spans="1:13" x14ac:dyDescent="0.25">
      <c r="A843" s="5"/>
      <c r="B843" s="3"/>
      <c r="C843" s="1"/>
      <c r="D843" s="1"/>
      <c r="E843" s="1"/>
      <c r="F843" s="1"/>
      <c r="G843" s="1"/>
      <c r="K843" s="1"/>
      <c r="L843" s="1"/>
      <c r="M843" s="7"/>
    </row>
    <row r="844" spans="1:13" x14ac:dyDescent="0.25">
      <c r="A844" s="5"/>
      <c r="B844" s="3"/>
      <c r="C844" s="1"/>
      <c r="D844" s="1"/>
      <c r="E844" s="1"/>
      <c r="F844" s="1"/>
      <c r="G844" s="1"/>
      <c r="K844" s="1"/>
      <c r="L844" s="1"/>
      <c r="M844" s="7"/>
    </row>
    <row r="845" spans="1:13" x14ac:dyDescent="0.25">
      <c r="A845" s="5"/>
      <c r="B845" s="3"/>
      <c r="C845" s="1"/>
      <c r="D845" s="1"/>
      <c r="E845" s="1"/>
      <c r="F845" s="1"/>
      <c r="G845" s="1"/>
      <c r="K845" s="1"/>
      <c r="L845" s="1"/>
      <c r="M845" s="7"/>
    </row>
    <row r="846" spans="1:13" x14ac:dyDescent="0.25">
      <c r="A846" s="5"/>
      <c r="B846" s="3"/>
      <c r="C846" s="1"/>
      <c r="D846" s="1"/>
      <c r="E846" s="1"/>
      <c r="F846" s="1"/>
      <c r="G846" s="1"/>
      <c r="K846" s="1"/>
      <c r="L846" s="1"/>
      <c r="M846" s="7"/>
    </row>
    <row r="847" spans="1:13" x14ac:dyDescent="0.25">
      <c r="A847" s="5"/>
      <c r="B847" s="3"/>
      <c r="C847" s="1"/>
      <c r="D847" s="1"/>
      <c r="E847" s="1"/>
      <c r="F847" s="1"/>
      <c r="G847" s="1"/>
      <c r="K847" s="1"/>
      <c r="L847" s="1"/>
      <c r="M847" s="7"/>
    </row>
    <row r="848" spans="1:13" x14ac:dyDescent="0.25">
      <c r="A848" s="5"/>
      <c r="B848" s="3"/>
      <c r="C848" s="1"/>
      <c r="D848" s="1"/>
      <c r="E848" s="1"/>
      <c r="F848" s="1"/>
      <c r="G848" s="1"/>
      <c r="K848" s="1"/>
      <c r="L848" s="1"/>
      <c r="M848" s="7"/>
    </row>
    <row r="849" spans="1:13" x14ac:dyDescent="0.25">
      <c r="A849" s="5"/>
      <c r="B849" s="3"/>
      <c r="C849" s="1"/>
      <c r="D849" s="1"/>
      <c r="E849" s="1"/>
      <c r="F849" s="1"/>
      <c r="G849" s="1"/>
      <c r="K849" s="1"/>
      <c r="L849" s="1"/>
      <c r="M849" s="7"/>
    </row>
    <row r="850" spans="1:13" x14ac:dyDescent="0.25">
      <c r="A850" s="5"/>
      <c r="B850" s="3"/>
      <c r="C850" s="1"/>
      <c r="D850" s="1"/>
      <c r="E850" s="1"/>
      <c r="F850" s="1"/>
      <c r="G850" s="1"/>
      <c r="K850" s="1"/>
      <c r="L850" s="1"/>
      <c r="M850" s="7"/>
    </row>
    <row r="851" spans="1:13" x14ac:dyDescent="0.25">
      <c r="A851" s="5"/>
      <c r="B851" s="3"/>
      <c r="C851" s="1"/>
      <c r="D851" s="1"/>
      <c r="E851" s="1"/>
      <c r="F851" s="1"/>
      <c r="G851" s="1"/>
      <c r="K851" s="1"/>
      <c r="L851" s="1"/>
      <c r="M851" s="7"/>
    </row>
    <row r="852" spans="1:13" x14ac:dyDescent="0.25">
      <c r="A852" s="5"/>
      <c r="B852" s="3"/>
      <c r="C852" s="1"/>
      <c r="D852" s="1"/>
      <c r="E852" s="1"/>
      <c r="F852" s="1"/>
      <c r="G852" s="1"/>
      <c r="K852" s="1"/>
      <c r="L852" s="1"/>
      <c r="M852" s="7"/>
    </row>
    <row r="853" spans="1:13" x14ac:dyDescent="0.25">
      <c r="A853" s="5"/>
      <c r="B853" s="3"/>
      <c r="C853" s="1"/>
      <c r="D853" s="1"/>
      <c r="E853" s="1"/>
      <c r="F853" s="1"/>
      <c r="G853" s="1"/>
      <c r="K853" s="1"/>
      <c r="L853" s="1"/>
      <c r="M853" s="7"/>
    </row>
    <row r="854" spans="1:13" x14ac:dyDescent="0.25">
      <c r="A854" s="5"/>
      <c r="B854" s="3"/>
      <c r="C854" s="1"/>
      <c r="D854" s="1"/>
      <c r="E854" s="1"/>
      <c r="F854" s="1"/>
      <c r="G854" s="1"/>
      <c r="K854" s="1"/>
      <c r="L854" s="1"/>
      <c r="M854" s="7"/>
    </row>
    <row r="855" spans="1:13" x14ac:dyDescent="0.25">
      <c r="A855" s="5"/>
      <c r="B855" s="3"/>
      <c r="C855" s="1"/>
      <c r="D855" s="1"/>
      <c r="E855" s="1"/>
      <c r="F855" s="1"/>
      <c r="G855" s="1"/>
      <c r="K855" s="1"/>
      <c r="L855" s="1"/>
      <c r="M855" s="7"/>
    </row>
    <row r="856" spans="1:13" x14ac:dyDescent="0.25">
      <c r="A856" s="5"/>
      <c r="B856" s="3"/>
      <c r="C856" s="1"/>
      <c r="D856" s="1"/>
      <c r="E856" s="1"/>
      <c r="F856" s="1"/>
      <c r="G856" s="1"/>
      <c r="K856" s="1"/>
      <c r="L856" s="1"/>
      <c r="M856" s="7"/>
    </row>
    <row r="857" spans="1:13" x14ac:dyDescent="0.25">
      <c r="A857" s="5"/>
      <c r="B857" s="3"/>
      <c r="C857" s="1"/>
      <c r="D857" s="1"/>
      <c r="E857" s="1"/>
      <c r="F857" s="1"/>
      <c r="G857" s="1"/>
      <c r="K857" s="1"/>
      <c r="L857" s="1"/>
      <c r="M857" s="7"/>
    </row>
    <row r="858" spans="1:13" x14ac:dyDescent="0.25">
      <c r="A858" s="5"/>
      <c r="B858" s="3"/>
      <c r="C858" s="1"/>
      <c r="D858" s="1"/>
      <c r="E858" s="1"/>
      <c r="F858" s="1"/>
      <c r="G858" s="1"/>
      <c r="K858" s="1"/>
      <c r="L858" s="1"/>
      <c r="M858" s="7"/>
    </row>
    <row r="859" spans="1:13" x14ac:dyDescent="0.25">
      <c r="A859" s="5"/>
      <c r="B859" s="3"/>
      <c r="C859" s="1"/>
      <c r="D859" s="1"/>
      <c r="E859" s="1"/>
      <c r="F859" s="1"/>
      <c r="G859" s="1"/>
      <c r="K859" s="1"/>
      <c r="L859" s="1"/>
      <c r="M859" s="7"/>
    </row>
    <row r="860" spans="1:13" x14ac:dyDescent="0.25">
      <c r="A860" s="5"/>
      <c r="B860" s="3"/>
      <c r="C860" s="1"/>
      <c r="D860" s="1"/>
      <c r="E860" s="1"/>
      <c r="F860" s="1"/>
      <c r="G860" s="1"/>
      <c r="K860" s="1"/>
      <c r="L860" s="1"/>
      <c r="M860" s="7"/>
    </row>
    <row r="861" spans="1:13" x14ac:dyDescent="0.25">
      <c r="A861" s="5"/>
      <c r="B861" s="3"/>
      <c r="C861" s="1"/>
      <c r="D861" s="1"/>
      <c r="E861" s="1"/>
      <c r="F861" s="1"/>
      <c r="G861" s="1"/>
      <c r="K861" s="1"/>
      <c r="L861" s="1"/>
      <c r="M861" s="7"/>
    </row>
    <row r="862" spans="1:13" x14ac:dyDescent="0.25">
      <c r="A862" s="5"/>
      <c r="B862" s="3"/>
      <c r="C862" s="1"/>
      <c r="D862" s="1"/>
      <c r="E862" s="1"/>
      <c r="F862" s="1"/>
      <c r="G862" s="1"/>
      <c r="K862" s="1"/>
      <c r="L862" s="1"/>
      <c r="M862" s="7"/>
    </row>
    <row r="863" spans="1:13" x14ac:dyDescent="0.25">
      <c r="A863" s="5"/>
      <c r="B863" s="3"/>
      <c r="C863" s="1"/>
      <c r="D863" s="1"/>
      <c r="E863" s="1"/>
      <c r="F863" s="1"/>
      <c r="G863" s="1"/>
      <c r="K863" s="1"/>
      <c r="L863" s="1"/>
      <c r="M863" s="7"/>
    </row>
    <row r="864" spans="1:13" x14ac:dyDescent="0.25">
      <c r="A864" s="5"/>
      <c r="B864" s="3"/>
      <c r="C864" s="1"/>
      <c r="D864" s="1"/>
      <c r="E864" s="1"/>
      <c r="F864" s="1"/>
      <c r="G864" s="1"/>
      <c r="K864" s="1"/>
      <c r="L864" s="1"/>
      <c r="M864" s="7"/>
    </row>
    <row r="865" spans="1:13" x14ac:dyDescent="0.25">
      <c r="A865" s="5"/>
      <c r="B865" s="3"/>
      <c r="C865" s="1"/>
      <c r="D865" s="1"/>
      <c r="E865" s="1"/>
      <c r="F865" s="1"/>
      <c r="G865" s="1"/>
      <c r="K865" s="1"/>
      <c r="L865" s="1"/>
      <c r="M865" s="7"/>
    </row>
    <row r="866" spans="1:13" x14ac:dyDescent="0.25">
      <c r="A866" s="5"/>
      <c r="B866" s="3"/>
      <c r="C866" s="1"/>
      <c r="D866" s="1"/>
      <c r="E866" s="1"/>
      <c r="F866" s="1"/>
      <c r="G866" s="1"/>
      <c r="K866" s="1"/>
      <c r="L866" s="1"/>
      <c r="M866" s="7"/>
    </row>
    <row r="867" spans="1:13" x14ac:dyDescent="0.25">
      <c r="A867" s="5"/>
      <c r="B867" s="3"/>
      <c r="C867" s="1"/>
      <c r="D867" s="1"/>
      <c r="E867" s="1"/>
      <c r="F867" s="1"/>
      <c r="G867" s="1"/>
      <c r="K867" s="1"/>
      <c r="L867" s="1"/>
      <c r="M867" s="7"/>
    </row>
    <row r="868" spans="1:13" x14ac:dyDescent="0.25">
      <c r="A868" s="5"/>
      <c r="B868" s="3"/>
      <c r="C868" s="1"/>
      <c r="D868" s="1"/>
      <c r="E868" s="1"/>
      <c r="F868" s="1"/>
      <c r="G868" s="1"/>
      <c r="K868" s="1"/>
      <c r="L868" s="1"/>
      <c r="M868" s="7"/>
    </row>
    <row r="869" spans="1:13" x14ac:dyDescent="0.25">
      <c r="A869" s="5"/>
      <c r="B869" s="3"/>
      <c r="C869" s="1"/>
      <c r="D869" s="1"/>
      <c r="E869" s="1"/>
      <c r="F869" s="1"/>
      <c r="G869" s="1"/>
      <c r="K869" s="1"/>
      <c r="L869" s="1"/>
      <c r="M869" s="7"/>
    </row>
    <row r="870" spans="1:13" x14ac:dyDescent="0.25">
      <c r="A870" s="5"/>
      <c r="B870" s="3"/>
      <c r="C870" s="1"/>
      <c r="D870" s="1"/>
      <c r="E870" s="1"/>
      <c r="F870" s="1"/>
      <c r="G870" s="1"/>
      <c r="K870" s="1"/>
      <c r="L870" s="1"/>
      <c r="M870" s="7"/>
    </row>
    <row r="871" spans="1:13" x14ac:dyDescent="0.25">
      <c r="A871" s="5"/>
      <c r="B871" s="3"/>
      <c r="C871" s="1"/>
      <c r="D871" s="1"/>
      <c r="E871" s="1"/>
      <c r="F871" s="1"/>
      <c r="G871" s="1"/>
      <c r="K871" s="1"/>
      <c r="L871" s="1"/>
      <c r="M871" s="7"/>
    </row>
    <row r="872" spans="1:13" x14ac:dyDescent="0.25">
      <c r="A872" s="5"/>
      <c r="B872" s="3"/>
      <c r="C872" s="1"/>
      <c r="D872" s="1"/>
      <c r="E872" s="1"/>
      <c r="F872" s="1"/>
      <c r="G872" s="1"/>
      <c r="K872" s="1"/>
      <c r="L872" s="1"/>
      <c r="M872" s="7"/>
    </row>
    <row r="873" spans="1:13" x14ac:dyDescent="0.25">
      <c r="A873" s="5"/>
      <c r="B873" s="3"/>
      <c r="C873" s="1"/>
      <c r="D873" s="1"/>
      <c r="E873" s="1"/>
      <c r="F873" s="1"/>
      <c r="G873" s="1"/>
      <c r="K873" s="1"/>
      <c r="L873" s="1"/>
      <c r="M873" s="7"/>
    </row>
    <row r="874" spans="1:13" x14ac:dyDescent="0.25">
      <c r="A874" s="5"/>
      <c r="B874" s="3"/>
      <c r="C874" s="1"/>
      <c r="D874" s="1"/>
      <c r="E874" s="1"/>
      <c r="F874" s="1"/>
      <c r="G874" s="1"/>
      <c r="K874" s="1"/>
      <c r="L874" s="1"/>
      <c r="M874" s="7"/>
    </row>
    <row r="875" spans="1:13" x14ac:dyDescent="0.25">
      <c r="A875" s="5"/>
      <c r="B875" s="3"/>
      <c r="C875" s="1"/>
      <c r="D875" s="1"/>
      <c r="E875" s="1"/>
      <c r="F875" s="1"/>
      <c r="G875" s="1"/>
      <c r="K875" s="1"/>
      <c r="L875" s="1"/>
      <c r="M875" s="7"/>
    </row>
    <row r="876" spans="1:13" x14ac:dyDescent="0.25">
      <c r="A876" s="5"/>
      <c r="B876" s="3"/>
      <c r="C876" s="1"/>
      <c r="D876" s="1"/>
      <c r="E876" s="1"/>
      <c r="F876" s="1"/>
      <c r="G876" s="1"/>
      <c r="K876" s="1"/>
      <c r="L876" s="1"/>
      <c r="M876" s="7"/>
    </row>
    <row r="877" spans="1:13" x14ac:dyDescent="0.25">
      <c r="A877" s="5"/>
      <c r="B877" s="3"/>
      <c r="C877" s="1"/>
      <c r="D877" s="1"/>
      <c r="E877" s="1"/>
      <c r="F877" s="1"/>
      <c r="G877" s="1"/>
      <c r="K877" s="1"/>
      <c r="L877" s="1"/>
      <c r="M877" s="7"/>
    </row>
    <row r="878" spans="1:13" x14ac:dyDescent="0.25">
      <c r="A878" s="5"/>
      <c r="B878" s="3"/>
      <c r="C878" s="1"/>
      <c r="D878" s="1"/>
      <c r="E878" s="1"/>
      <c r="F878" s="1"/>
      <c r="G878" s="1"/>
      <c r="K878" s="1"/>
      <c r="L878" s="1"/>
      <c r="M878" s="7"/>
    </row>
    <row r="879" spans="1:13" x14ac:dyDescent="0.25">
      <c r="A879" s="5"/>
      <c r="B879" s="3"/>
      <c r="C879" s="1"/>
      <c r="D879" s="1"/>
      <c r="E879" s="1"/>
      <c r="F879" s="1"/>
      <c r="G879" s="1"/>
      <c r="K879" s="1"/>
      <c r="L879" s="1"/>
      <c r="M879" s="7"/>
    </row>
    <row r="880" spans="1:13" x14ac:dyDescent="0.25">
      <c r="A880" s="5"/>
      <c r="B880" s="3"/>
      <c r="C880" s="1"/>
      <c r="D880" s="1"/>
      <c r="E880" s="1"/>
      <c r="F880" s="1"/>
      <c r="G880" s="1"/>
      <c r="K880" s="1"/>
      <c r="L880" s="1"/>
      <c r="M880" s="7"/>
    </row>
    <row r="881" spans="1:13" x14ac:dyDescent="0.25">
      <c r="A881" s="5"/>
      <c r="B881" s="3"/>
      <c r="C881" s="1"/>
      <c r="D881" s="1"/>
      <c r="E881" s="1"/>
      <c r="F881" s="1"/>
      <c r="G881" s="1"/>
      <c r="K881" s="1"/>
      <c r="L881" s="1"/>
      <c r="M881" s="7"/>
    </row>
    <row r="882" spans="1:13" x14ac:dyDescent="0.25">
      <c r="A882" s="5"/>
      <c r="B882" s="3"/>
      <c r="C882" s="1"/>
      <c r="D882" s="1"/>
      <c r="E882" s="1"/>
      <c r="F882" s="1"/>
      <c r="G882" s="1"/>
      <c r="K882" s="1"/>
      <c r="L882" s="1"/>
      <c r="M882" s="7"/>
    </row>
    <row r="883" spans="1:13" x14ac:dyDescent="0.25">
      <c r="A883" s="5"/>
      <c r="B883" s="3"/>
      <c r="C883" s="1"/>
      <c r="D883" s="1"/>
      <c r="E883" s="1"/>
      <c r="F883" s="1"/>
      <c r="G883" s="1"/>
      <c r="K883" s="1"/>
      <c r="L883" s="1"/>
      <c r="M883" s="7"/>
    </row>
    <row r="884" spans="1:13" x14ac:dyDescent="0.25">
      <c r="A884" s="5"/>
      <c r="B884" s="3"/>
      <c r="C884" s="1"/>
      <c r="D884" s="1"/>
      <c r="E884" s="1"/>
      <c r="F884" s="1"/>
      <c r="G884" s="1"/>
      <c r="K884" s="1"/>
      <c r="L884" s="1"/>
      <c r="M884" s="7"/>
    </row>
    <row r="885" spans="1:13" x14ac:dyDescent="0.25">
      <c r="A885" s="5"/>
      <c r="B885" s="3"/>
      <c r="C885" s="1"/>
      <c r="D885" s="1"/>
      <c r="E885" s="1"/>
      <c r="F885" s="1"/>
      <c r="G885" s="1"/>
      <c r="K885" s="1"/>
      <c r="L885" s="1"/>
      <c r="M885" s="7"/>
    </row>
    <row r="886" spans="1:13" x14ac:dyDescent="0.25">
      <c r="A886" s="5"/>
      <c r="B886" s="3"/>
      <c r="C886" s="1"/>
      <c r="D886" s="1"/>
      <c r="E886" s="1"/>
      <c r="F886" s="1"/>
      <c r="G886" s="1"/>
      <c r="K886" s="1"/>
      <c r="L886" s="1"/>
      <c r="M886" s="7"/>
    </row>
    <row r="887" spans="1:13" x14ac:dyDescent="0.25">
      <c r="A887" s="5"/>
      <c r="B887" s="3"/>
      <c r="C887" s="1"/>
      <c r="D887" s="1"/>
      <c r="E887" s="1"/>
      <c r="F887" s="1"/>
      <c r="G887" s="1"/>
      <c r="K887" s="1"/>
      <c r="L887" s="1"/>
      <c r="M887" s="7"/>
    </row>
    <row r="888" spans="1:13" x14ac:dyDescent="0.25">
      <c r="A888" s="5"/>
      <c r="B888" s="3"/>
      <c r="C888" s="1"/>
      <c r="D888" s="1"/>
      <c r="E888" s="1"/>
      <c r="F888" s="1"/>
      <c r="G888" s="1"/>
      <c r="K888" s="1"/>
      <c r="L888" s="1"/>
      <c r="M888" s="7"/>
    </row>
    <row r="889" spans="1:13" x14ac:dyDescent="0.25">
      <c r="A889" s="5"/>
      <c r="B889" s="3"/>
      <c r="C889" s="1"/>
      <c r="D889" s="1"/>
      <c r="E889" s="1"/>
      <c r="F889" s="1"/>
      <c r="G889" s="1"/>
      <c r="K889" s="1"/>
      <c r="L889" s="1"/>
      <c r="M889" s="7"/>
    </row>
    <row r="890" spans="1:13" x14ac:dyDescent="0.25">
      <c r="A890" s="5"/>
      <c r="B890" s="3"/>
      <c r="C890" s="1"/>
      <c r="D890" s="1"/>
      <c r="E890" s="1"/>
      <c r="F890" s="1"/>
      <c r="G890" s="1"/>
      <c r="K890" s="1"/>
      <c r="L890" s="1"/>
      <c r="M890" s="7"/>
    </row>
    <row r="891" spans="1:13" x14ac:dyDescent="0.25">
      <c r="A891" s="5"/>
      <c r="B891" s="3"/>
      <c r="C891" s="1"/>
      <c r="D891" s="1"/>
      <c r="E891" s="1"/>
      <c r="F891" s="1"/>
      <c r="G891" s="1"/>
      <c r="K891" s="1"/>
      <c r="L891" s="1"/>
      <c r="M891" s="7"/>
    </row>
    <row r="892" spans="1:13" x14ac:dyDescent="0.25">
      <c r="A892" s="5"/>
      <c r="B892" s="3"/>
      <c r="C892" s="1"/>
      <c r="D892" s="1"/>
      <c r="E892" s="1"/>
      <c r="F892" s="1"/>
      <c r="G892" s="1"/>
      <c r="K892" s="1"/>
      <c r="L892" s="1"/>
      <c r="M892" s="7"/>
    </row>
    <row r="893" spans="1:13" x14ac:dyDescent="0.25">
      <c r="A893" s="5"/>
      <c r="B893" s="3"/>
      <c r="C893" s="1"/>
      <c r="D893" s="1"/>
      <c r="E893" s="1"/>
      <c r="F893" s="1"/>
      <c r="G893" s="1"/>
      <c r="K893" s="1"/>
      <c r="L893" s="1"/>
      <c r="M893" s="7"/>
    </row>
    <row r="894" spans="1:13" x14ac:dyDescent="0.25">
      <c r="A894" s="5"/>
      <c r="B894" s="3"/>
      <c r="C894" s="1"/>
      <c r="D894" s="1"/>
      <c r="E894" s="1"/>
      <c r="F894" s="1"/>
      <c r="G894" s="1"/>
      <c r="K894" s="1"/>
      <c r="L894" s="1"/>
      <c r="M894" s="7"/>
    </row>
    <row r="895" spans="1:13" x14ac:dyDescent="0.25">
      <c r="A895" s="5"/>
      <c r="B895" s="3"/>
      <c r="C895" s="1"/>
      <c r="D895" s="1"/>
      <c r="E895" s="1"/>
      <c r="F895" s="1"/>
      <c r="G895" s="1"/>
      <c r="K895" s="1"/>
      <c r="L895" s="1"/>
      <c r="M895" s="7"/>
    </row>
    <row r="896" spans="1:13" x14ac:dyDescent="0.25">
      <c r="A896" s="5"/>
      <c r="B896" s="3"/>
      <c r="C896" s="1"/>
      <c r="D896" s="1"/>
      <c r="E896" s="1"/>
      <c r="F896" s="1"/>
      <c r="G896" s="1"/>
      <c r="K896" s="1"/>
      <c r="L896" s="1"/>
      <c r="M896" s="7"/>
    </row>
    <row r="897" spans="1:13" x14ac:dyDescent="0.25">
      <c r="A897" s="5"/>
      <c r="B897" s="3"/>
      <c r="C897" s="1"/>
      <c r="D897" s="1"/>
      <c r="E897" s="1"/>
      <c r="F897" s="1"/>
      <c r="G897" s="1"/>
      <c r="K897" s="1"/>
      <c r="L897" s="1"/>
      <c r="M897" s="7"/>
    </row>
    <row r="898" spans="1:13" x14ac:dyDescent="0.25">
      <c r="A898" s="5"/>
      <c r="B898" s="3"/>
      <c r="C898" s="1"/>
      <c r="D898" s="1"/>
      <c r="E898" s="1"/>
      <c r="F898" s="1"/>
      <c r="G898" s="1"/>
      <c r="K898" s="1"/>
      <c r="L898" s="1"/>
      <c r="M898" s="7"/>
    </row>
    <row r="899" spans="1:13" x14ac:dyDescent="0.25">
      <c r="A899" s="5"/>
      <c r="B899" s="3"/>
      <c r="C899" s="1"/>
      <c r="D899" s="1"/>
      <c r="E899" s="1"/>
      <c r="F899" s="1"/>
      <c r="G899" s="1"/>
      <c r="K899" s="1"/>
      <c r="L899" s="1"/>
      <c r="M899" s="7"/>
    </row>
    <row r="900" spans="1:13" x14ac:dyDescent="0.25">
      <c r="A900" s="5"/>
      <c r="B900" s="3"/>
      <c r="C900" s="1"/>
      <c r="D900" s="1"/>
      <c r="E900" s="1"/>
      <c r="F900" s="1"/>
      <c r="G900" s="1"/>
      <c r="K900" s="1"/>
      <c r="L900" s="1"/>
      <c r="M900" s="7"/>
    </row>
    <row r="901" spans="1:13" x14ac:dyDescent="0.25">
      <c r="A901" s="5"/>
      <c r="B901" s="3"/>
      <c r="C901" s="1"/>
      <c r="D901" s="1"/>
      <c r="E901" s="1"/>
      <c r="F901" s="1"/>
      <c r="G901" s="1"/>
      <c r="K901" s="1"/>
      <c r="L901" s="1"/>
      <c r="M901" s="7"/>
    </row>
    <row r="902" spans="1:13" x14ac:dyDescent="0.25">
      <c r="A902" s="5"/>
      <c r="B902" s="3"/>
      <c r="C902" s="1"/>
      <c r="D902" s="1"/>
      <c r="E902" s="1"/>
      <c r="F902" s="1"/>
      <c r="G902" s="1"/>
      <c r="K902" s="1"/>
      <c r="L902" s="1"/>
      <c r="M902" s="7"/>
    </row>
    <row r="903" spans="1:13" x14ac:dyDescent="0.25">
      <c r="A903" s="5"/>
      <c r="B903" s="3"/>
      <c r="C903" s="1"/>
      <c r="D903" s="1"/>
      <c r="E903" s="1"/>
      <c r="F903" s="1"/>
      <c r="G903" s="1"/>
      <c r="K903" s="1"/>
      <c r="L903" s="1"/>
      <c r="M903" s="7"/>
    </row>
    <row r="904" spans="1:13" x14ac:dyDescent="0.25">
      <c r="A904" s="5"/>
      <c r="B904" s="3"/>
      <c r="C904" s="1"/>
      <c r="D904" s="1"/>
      <c r="E904" s="1"/>
      <c r="F904" s="1"/>
      <c r="G904" s="1"/>
      <c r="K904" s="1"/>
      <c r="L904" s="1"/>
      <c r="M904" s="7"/>
    </row>
    <row r="905" spans="1:13" x14ac:dyDescent="0.25">
      <c r="A905" s="5"/>
      <c r="B905" s="3"/>
      <c r="C905" s="1"/>
      <c r="D905" s="1"/>
      <c r="E905" s="1"/>
      <c r="F905" s="1"/>
      <c r="G905" s="1"/>
      <c r="K905" s="1"/>
      <c r="L905" s="1"/>
      <c r="M905" s="7"/>
    </row>
    <row r="906" spans="1:13" x14ac:dyDescent="0.25">
      <c r="A906" s="5"/>
      <c r="B906" s="3"/>
      <c r="C906" s="1"/>
      <c r="D906" s="1"/>
      <c r="E906" s="1"/>
      <c r="F906" s="1"/>
      <c r="G906" s="1"/>
      <c r="K906" s="1"/>
      <c r="L906" s="1"/>
      <c r="M906" s="7"/>
    </row>
    <row r="907" spans="1:13" x14ac:dyDescent="0.25">
      <c r="A907" s="5"/>
      <c r="B907" s="3"/>
      <c r="C907" s="1"/>
      <c r="D907" s="1"/>
      <c r="E907" s="1"/>
      <c r="F907" s="1"/>
      <c r="G907" s="1"/>
      <c r="K907" s="1"/>
      <c r="L907" s="1"/>
      <c r="M907" s="7"/>
    </row>
    <row r="908" spans="1:13" x14ac:dyDescent="0.25">
      <c r="A908" s="5"/>
      <c r="B908" s="3"/>
      <c r="C908" s="1"/>
      <c r="D908" s="1"/>
      <c r="E908" s="1"/>
      <c r="F908" s="1"/>
      <c r="G908" s="1"/>
      <c r="K908" s="1"/>
      <c r="L908" s="1"/>
      <c r="M908" s="7"/>
    </row>
    <row r="909" spans="1:13" x14ac:dyDescent="0.25">
      <c r="A909" s="5"/>
      <c r="B909" s="3"/>
      <c r="C909" s="1"/>
      <c r="D909" s="1"/>
      <c r="E909" s="1"/>
      <c r="F909" s="1"/>
      <c r="G909" s="1"/>
      <c r="K909" s="1"/>
      <c r="L909" s="1"/>
      <c r="M909" s="7"/>
    </row>
    <row r="910" spans="1:13" x14ac:dyDescent="0.25">
      <c r="A910" s="5"/>
      <c r="B910" s="3"/>
      <c r="C910" s="1"/>
      <c r="D910" s="1"/>
      <c r="E910" s="1"/>
      <c r="F910" s="1"/>
      <c r="G910" s="1"/>
      <c r="K910" s="1"/>
      <c r="L910" s="1"/>
      <c r="M910" s="7"/>
    </row>
    <row r="911" spans="1:13" x14ac:dyDescent="0.25">
      <c r="A911" s="5"/>
      <c r="B911" s="3"/>
      <c r="C911" s="1"/>
      <c r="D911" s="1"/>
      <c r="E911" s="1"/>
      <c r="F911" s="1"/>
      <c r="G911" s="1"/>
      <c r="K911" s="1"/>
      <c r="L911" s="1"/>
      <c r="M911" s="7"/>
    </row>
    <row r="912" spans="1:13" x14ac:dyDescent="0.25">
      <c r="A912" s="5"/>
      <c r="B912" s="3"/>
      <c r="C912" s="1"/>
      <c r="D912" s="1"/>
      <c r="E912" s="1"/>
      <c r="F912" s="1"/>
      <c r="G912" s="1"/>
      <c r="K912" s="1"/>
      <c r="L912" s="1"/>
      <c r="M912" s="7"/>
    </row>
    <row r="913" spans="1:13" x14ac:dyDescent="0.25">
      <c r="A913" s="5"/>
      <c r="B913" s="3"/>
      <c r="C913" s="1"/>
      <c r="D913" s="1"/>
      <c r="E913" s="1"/>
      <c r="F913" s="1"/>
      <c r="G913" s="1"/>
      <c r="K913" s="1"/>
      <c r="L913" s="1"/>
      <c r="M913" s="7"/>
    </row>
    <row r="914" spans="1:13" x14ac:dyDescent="0.25">
      <c r="A914" s="5"/>
      <c r="B914" s="3"/>
      <c r="C914" s="1"/>
      <c r="D914" s="1"/>
      <c r="E914" s="1"/>
      <c r="F914" s="1"/>
      <c r="G914" s="1"/>
      <c r="K914" s="1"/>
      <c r="L914" s="1"/>
      <c r="M914" s="7"/>
    </row>
    <row r="915" spans="1:13" x14ac:dyDescent="0.25">
      <c r="A915" s="5"/>
      <c r="B915" s="3"/>
      <c r="C915" s="1"/>
      <c r="D915" s="1"/>
      <c r="E915" s="1"/>
      <c r="F915" s="1"/>
      <c r="G915" s="1"/>
      <c r="K915" s="1"/>
      <c r="L915" s="1"/>
      <c r="M915" s="7"/>
    </row>
    <row r="916" spans="1:13" x14ac:dyDescent="0.25">
      <c r="A916" s="5"/>
      <c r="B916" s="3"/>
      <c r="C916" s="1"/>
      <c r="D916" s="1"/>
      <c r="E916" s="1"/>
      <c r="F916" s="1"/>
      <c r="G916" s="1"/>
      <c r="K916" s="1"/>
      <c r="L916" s="1"/>
      <c r="M916" s="7"/>
    </row>
    <row r="917" spans="1:13" x14ac:dyDescent="0.25">
      <c r="A917" s="5"/>
      <c r="B917" s="3"/>
      <c r="C917" s="1"/>
      <c r="D917" s="1"/>
      <c r="E917" s="1"/>
      <c r="F917" s="1"/>
      <c r="G917" s="1"/>
      <c r="K917" s="1"/>
      <c r="L917" s="1"/>
      <c r="M917" s="7"/>
    </row>
    <row r="918" spans="1:13" x14ac:dyDescent="0.25">
      <c r="A918" s="5"/>
      <c r="B918" s="3"/>
      <c r="C918" s="1"/>
      <c r="D918" s="1"/>
      <c r="E918" s="1"/>
      <c r="F918" s="1"/>
      <c r="G918" s="1"/>
      <c r="K918" s="1"/>
      <c r="L918" s="1"/>
      <c r="M918" s="7"/>
    </row>
    <row r="919" spans="1:13" x14ac:dyDescent="0.25">
      <c r="A919" s="5"/>
      <c r="B919" s="3"/>
      <c r="C919" s="1"/>
      <c r="D919" s="1"/>
      <c r="E919" s="1"/>
      <c r="F919" s="1"/>
      <c r="G919" s="1"/>
      <c r="K919" s="1"/>
      <c r="L919" s="1"/>
      <c r="M919" s="7"/>
    </row>
    <row r="920" spans="1:13" x14ac:dyDescent="0.25">
      <c r="A920" s="5"/>
      <c r="B920" s="3"/>
      <c r="C920" s="1"/>
      <c r="D920" s="1"/>
      <c r="E920" s="1"/>
      <c r="F920" s="1"/>
      <c r="G920" s="1"/>
      <c r="K920" s="1"/>
      <c r="L920" s="1"/>
      <c r="M920" s="7"/>
    </row>
    <row r="921" spans="1:13" x14ac:dyDescent="0.25">
      <c r="A921" s="5"/>
      <c r="B921" s="3"/>
      <c r="C921" s="1"/>
      <c r="D921" s="1"/>
      <c r="E921" s="1"/>
      <c r="F921" s="1"/>
      <c r="G921" s="1"/>
      <c r="K921" s="1"/>
      <c r="L921" s="1"/>
      <c r="M921" s="7"/>
    </row>
    <row r="922" spans="1:13" x14ac:dyDescent="0.25">
      <c r="A922" s="5"/>
      <c r="B922" s="3"/>
      <c r="C922" s="1"/>
      <c r="D922" s="1"/>
      <c r="E922" s="1"/>
      <c r="F922" s="1"/>
      <c r="G922" s="1"/>
      <c r="K922" s="1"/>
      <c r="L922" s="1"/>
      <c r="M922" s="7"/>
    </row>
    <row r="923" spans="1:13" x14ac:dyDescent="0.25">
      <c r="A923" s="5"/>
      <c r="B923" s="3"/>
      <c r="C923" s="1"/>
      <c r="D923" s="1"/>
      <c r="E923" s="1"/>
      <c r="F923" s="1"/>
      <c r="G923" s="1"/>
      <c r="K923" s="1"/>
      <c r="L923" s="1"/>
      <c r="M923" s="7"/>
    </row>
    <row r="924" spans="1:13" x14ac:dyDescent="0.25">
      <c r="A924" s="5"/>
      <c r="B924" s="3"/>
      <c r="C924" s="1"/>
      <c r="D924" s="1"/>
      <c r="E924" s="1"/>
      <c r="F924" s="1"/>
      <c r="G924" s="1"/>
      <c r="K924" s="1"/>
      <c r="L924" s="1"/>
      <c r="M924" s="7"/>
    </row>
    <row r="925" spans="1:13" x14ac:dyDescent="0.25">
      <c r="A925" s="5"/>
      <c r="B925" s="3"/>
      <c r="C925" s="1"/>
      <c r="D925" s="1"/>
      <c r="E925" s="1"/>
      <c r="F925" s="1"/>
      <c r="G925" s="1"/>
      <c r="K925" s="1"/>
      <c r="L925" s="1"/>
      <c r="M925" s="7"/>
    </row>
    <row r="926" spans="1:13" x14ac:dyDescent="0.25">
      <c r="A926" s="5"/>
      <c r="B926" s="3"/>
      <c r="C926" s="1"/>
      <c r="D926" s="1"/>
      <c r="E926" s="1"/>
      <c r="F926" s="1"/>
      <c r="G926" s="1"/>
      <c r="K926" s="1"/>
      <c r="L926" s="1"/>
      <c r="M926" s="7"/>
    </row>
    <row r="927" spans="1:13" x14ac:dyDescent="0.25">
      <c r="A927" s="5"/>
      <c r="B927" s="3"/>
      <c r="C927" s="1"/>
      <c r="D927" s="1"/>
      <c r="E927" s="1"/>
      <c r="F927" s="1"/>
      <c r="G927" s="1"/>
      <c r="K927" s="1"/>
      <c r="L927" s="1"/>
      <c r="M927" s="7"/>
    </row>
    <row r="928" spans="1:13" x14ac:dyDescent="0.25">
      <c r="A928" s="5"/>
      <c r="B928" s="3"/>
      <c r="C928" s="1"/>
      <c r="D928" s="1"/>
      <c r="E928" s="1"/>
      <c r="F928" s="1"/>
      <c r="G928" s="1"/>
      <c r="K928" s="1"/>
      <c r="L928" s="1"/>
      <c r="M928" s="7"/>
    </row>
    <row r="929" spans="1:13" x14ac:dyDescent="0.25">
      <c r="A929" s="5"/>
      <c r="B929" s="3"/>
      <c r="C929" s="1"/>
      <c r="D929" s="1"/>
      <c r="E929" s="1"/>
      <c r="F929" s="1"/>
      <c r="G929" s="1"/>
      <c r="K929" s="1"/>
      <c r="L929" s="1"/>
      <c r="M929" s="7"/>
    </row>
    <row r="930" spans="1:13" x14ac:dyDescent="0.25">
      <c r="A930" s="5"/>
      <c r="B930" s="3"/>
      <c r="C930" s="1"/>
      <c r="D930" s="1"/>
      <c r="E930" s="1"/>
      <c r="F930" s="1"/>
      <c r="G930" s="1"/>
      <c r="K930" s="1"/>
      <c r="L930" s="1"/>
      <c r="M930" s="7"/>
    </row>
    <row r="931" spans="1:13" x14ac:dyDescent="0.25">
      <c r="A931" s="5"/>
      <c r="B931" s="3"/>
      <c r="C931" s="1"/>
      <c r="D931" s="1"/>
      <c r="E931" s="1"/>
      <c r="F931" s="1"/>
      <c r="G931" s="1"/>
      <c r="K931" s="1"/>
      <c r="L931" s="1"/>
      <c r="M931" s="7"/>
    </row>
    <row r="932" spans="1:13" x14ac:dyDescent="0.25">
      <c r="A932" s="5"/>
      <c r="B932" s="3"/>
      <c r="C932" s="1"/>
      <c r="D932" s="1"/>
      <c r="E932" s="1"/>
      <c r="F932" s="1"/>
      <c r="G932" s="1"/>
      <c r="K932" s="1"/>
      <c r="L932" s="1"/>
      <c r="M932" s="7"/>
    </row>
    <row r="933" spans="1:13" x14ac:dyDescent="0.25">
      <c r="A933" s="5"/>
      <c r="B933" s="3"/>
      <c r="C933" s="1"/>
      <c r="D933" s="1"/>
      <c r="E933" s="1"/>
      <c r="F933" s="1"/>
      <c r="G933" s="1"/>
      <c r="K933" s="1"/>
      <c r="L933" s="1"/>
      <c r="M933" s="7"/>
    </row>
    <row r="934" spans="1:13" x14ac:dyDescent="0.25">
      <c r="A934" s="5"/>
      <c r="B934" s="3"/>
      <c r="C934" s="1"/>
      <c r="D934" s="1"/>
      <c r="E934" s="1"/>
      <c r="F934" s="1"/>
      <c r="G934" s="1"/>
      <c r="K934" s="1"/>
      <c r="L934" s="1"/>
      <c r="M934" s="7"/>
    </row>
    <row r="935" spans="1:13" x14ac:dyDescent="0.25">
      <c r="A935" s="5"/>
      <c r="B935" s="3"/>
      <c r="C935" s="1"/>
      <c r="D935" s="1"/>
      <c r="E935" s="1"/>
      <c r="F935" s="1"/>
      <c r="G935" s="1"/>
      <c r="K935" s="1"/>
      <c r="L935" s="1"/>
      <c r="M935" s="7"/>
    </row>
    <row r="936" spans="1:13" x14ac:dyDescent="0.25">
      <c r="A936" s="5"/>
      <c r="B936" s="3"/>
      <c r="C936" s="1"/>
      <c r="D936" s="1"/>
      <c r="E936" s="1"/>
      <c r="F936" s="1"/>
      <c r="G936" s="1"/>
      <c r="K936" s="1"/>
      <c r="L936" s="1"/>
      <c r="M936" s="7"/>
    </row>
    <row r="937" spans="1:13" x14ac:dyDescent="0.25">
      <c r="A937" s="5"/>
      <c r="B937" s="3"/>
      <c r="C937" s="1"/>
      <c r="D937" s="1"/>
      <c r="E937" s="1"/>
      <c r="F937" s="1"/>
      <c r="G937" s="1"/>
      <c r="K937" s="1"/>
      <c r="L937" s="1"/>
      <c r="M937" s="7"/>
    </row>
    <row r="938" spans="1:13" x14ac:dyDescent="0.25">
      <c r="A938" s="5"/>
      <c r="B938" s="3"/>
      <c r="C938" s="1"/>
      <c r="D938" s="1"/>
      <c r="E938" s="1"/>
      <c r="F938" s="1"/>
      <c r="G938" s="1"/>
      <c r="K938" s="1"/>
      <c r="L938" s="1"/>
      <c r="M938" s="7"/>
    </row>
    <row r="939" spans="1:13" x14ac:dyDescent="0.25">
      <c r="A939" s="5"/>
      <c r="B939" s="3"/>
      <c r="C939" s="1"/>
      <c r="D939" s="1"/>
      <c r="E939" s="1"/>
      <c r="F939" s="1"/>
      <c r="G939" s="1"/>
      <c r="K939" s="1"/>
      <c r="L939" s="1"/>
      <c r="M939" s="7"/>
    </row>
    <row r="940" spans="1:13" x14ac:dyDescent="0.25">
      <c r="A940" s="5"/>
      <c r="B940" s="3"/>
      <c r="C940" s="1"/>
      <c r="D940" s="1"/>
      <c r="E940" s="1"/>
      <c r="F940" s="1"/>
      <c r="G940" s="1"/>
      <c r="K940" s="1"/>
      <c r="L940" s="1"/>
      <c r="M940" s="7"/>
    </row>
    <row r="941" spans="1:13" x14ac:dyDescent="0.25">
      <c r="A941" s="5"/>
      <c r="B941" s="3"/>
      <c r="C941" s="1"/>
      <c r="D941" s="1"/>
      <c r="E941" s="1"/>
      <c r="F941" s="1"/>
      <c r="G941" s="1"/>
      <c r="K941" s="1"/>
      <c r="L941" s="1"/>
      <c r="M941" s="7"/>
    </row>
    <row r="942" spans="1:13" x14ac:dyDescent="0.25">
      <c r="A942" s="5"/>
      <c r="B942" s="3"/>
      <c r="C942" s="1"/>
      <c r="D942" s="1"/>
      <c r="E942" s="1"/>
      <c r="F942" s="1"/>
      <c r="G942" s="1"/>
      <c r="K942" s="1"/>
      <c r="L942" s="1"/>
      <c r="M942" s="7"/>
    </row>
    <row r="943" spans="1:13" x14ac:dyDescent="0.25">
      <c r="A943" s="5"/>
      <c r="B943" s="3"/>
      <c r="C943" s="1"/>
      <c r="D943" s="1"/>
      <c r="E943" s="1"/>
      <c r="F943" s="1"/>
      <c r="G943" s="1"/>
      <c r="K943" s="1"/>
      <c r="L943" s="1"/>
      <c r="M943" s="7"/>
    </row>
    <row r="944" spans="1:13" x14ac:dyDescent="0.25">
      <c r="A944" s="5"/>
      <c r="B944" s="3"/>
      <c r="C944" s="1"/>
      <c r="D944" s="1"/>
      <c r="E944" s="1"/>
      <c r="F944" s="1"/>
      <c r="G944" s="1"/>
      <c r="K944" s="1"/>
      <c r="L944" s="1"/>
      <c r="M944" s="7"/>
    </row>
    <row r="945" spans="1:13" x14ac:dyDescent="0.25">
      <c r="A945" s="5"/>
      <c r="B945" s="3"/>
      <c r="C945" s="1"/>
      <c r="D945" s="1"/>
      <c r="E945" s="1"/>
      <c r="F945" s="1"/>
      <c r="G945" s="1"/>
      <c r="K945" s="1"/>
      <c r="L945" s="1"/>
      <c r="M945" s="7"/>
    </row>
    <row r="946" spans="1:13" x14ac:dyDescent="0.25">
      <c r="A946" s="5"/>
      <c r="B946" s="3"/>
      <c r="C946" s="1"/>
      <c r="D946" s="1"/>
      <c r="E946" s="1"/>
      <c r="F946" s="1"/>
      <c r="G946" s="1"/>
      <c r="K946" s="1"/>
      <c r="L946" s="1"/>
      <c r="M946" s="7"/>
    </row>
    <row r="947" spans="1:13" x14ac:dyDescent="0.25">
      <c r="A947" s="5"/>
      <c r="B947" s="3"/>
      <c r="C947" s="1"/>
      <c r="D947" s="1"/>
      <c r="E947" s="1"/>
      <c r="F947" s="1"/>
      <c r="G947" s="1"/>
      <c r="K947" s="1"/>
      <c r="L947" s="1"/>
      <c r="M947" s="7"/>
    </row>
    <row r="948" spans="1:13" x14ac:dyDescent="0.25">
      <c r="A948" s="5"/>
      <c r="B948" s="3"/>
      <c r="C948" s="1"/>
      <c r="D948" s="1"/>
      <c r="E948" s="1"/>
      <c r="F948" s="1"/>
      <c r="G948" s="1"/>
      <c r="K948" s="1"/>
      <c r="L948" s="1"/>
      <c r="M948" s="7"/>
    </row>
    <row r="949" spans="1:13" x14ac:dyDescent="0.25">
      <c r="A949" s="5"/>
      <c r="B949" s="3"/>
      <c r="C949" s="1"/>
      <c r="D949" s="1"/>
      <c r="E949" s="1"/>
      <c r="F949" s="1"/>
      <c r="G949" s="1"/>
      <c r="K949" s="1"/>
      <c r="L949" s="1"/>
      <c r="M949" s="7"/>
    </row>
    <row r="950" spans="1:13" x14ac:dyDescent="0.25">
      <c r="A950" s="5"/>
      <c r="B950" s="3"/>
      <c r="C950" s="1"/>
      <c r="D950" s="1"/>
      <c r="E950" s="1"/>
      <c r="F950" s="1"/>
      <c r="G950" s="1"/>
      <c r="K950" s="1"/>
      <c r="L950" s="1"/>
      <c r="M950" s="7"/>
    </row>
    <row r="951" spans="1:13" x14ac:dyDescent="0.25">
      <c r="A951" s="5"/>
      <c r="B951" s="3"/>
      <c r="C951" s="1"/>
      <c r="D951" s="1"/>
      <c r="E951" s="1"/>
      <c r="F951" s="1"/>
      <c r="G951" s="1"/>
      <c r="K951" s="1"/>
      <c r="L951" s="1"/>
      <c r="M951" s="7"/>
    </row>
    <row r="952" spans="1:13" x14ac:dyDescent="0.25">
      <c r="A952" s="5"/>
      <c r="B952" s="3"/>
      <c r="C952" s="1"/>
      <c r="D952" s="1"/>
      <c r="E952" s="1"/>
      <c r="F952" s="1"/>
      <c r="G952" s="1"/>
      <c r="K952" s="1"/>
      <c r="L952" s="1"/>
      <c r="M952" s="7"/>
    </row>
    <row r="953" spans="1:13" x14ac:dyDescent="0.25">
      <c r="A953" s="5"/>
      <c r="B953" s="3"/>
      <c r="C953" s="1"/>
      <c r="D953" s="1"/>
      <c r="E953" s="1"/>
      <c r="F953" s="1"/>
      <c r="G953" s="1"/>
      <c r="K953" s="1"/>
      <c r="L953" s="1"/>
      <c r="M953" s="7"/>
    </row>
    <row r="954" spans="1:13" x14ac:dyDescent="0.25">
      <c r="A954" s="5"/>
      <c r="B954" s="3"/>
      <c r="C954" s="1"/>
      <c r="D954" s="1"/>
      <c r="E954" s="1"/>
      <c r="F954" s="1"/>
      <c r="G954" s="1"/>
      <c r="K954" s="1"/>
      <c r="L954" s="1"/>
      <c r="M954" s="7"/>
    </row>
    <row r="955" spans="1:13" x14ac:dyDescent="0.25">
      <c r="A955" s="5"/>
      <c r="B955" s="3"/>
      <c r="C955" s="1"/>
      <c r="D955" s="1"/>
      <c r="E955" s="1"/>
      <c r="F955" s="1"/>
      <c r="G955" s="1"/>
      <c r="K955" s="1"/>
      <c r="L955" s="1"/>
      <c r="M955" s="7"/>
    </row>
    <row r="956" spans="1:13" x14ac:dyDescent="0.25">
      <c r="A956" s="5"/>
      <c r="B956" s="3"/>
      <c r="C956" s="1"/>
      <c r="D956" s="1"/>
      <c r="E956" s="1"/>
      <c r="F956" s="1"/>
      <c r="G956" s="1"/>
      <c r="K956" s="1"/>
      <c r="L956" s="1"/>
      <c r="M956" s="7"/>
    </row>
    <row r="957" spans="1:13" x14ac:dyDescent="0.25">
      <c r="A957" s="5"/>
      <c r="B957" s="3"/>
      <c r="C957" s="1"/>
      <c r="D957" s="1"/>
      <c r="E957" s="1"/>
      <c r="F957" s="1"/>
      <c r="G957" s="1"/>
      <c r="K957" s="1"/>
      <c r="L957" s="1"/>
      <c r="M957" s="7"/>
    </row>
    <row r="958" spans="1:13" x14ac:dyDescent="0.25">
      <c r="A958" s="5"/>
      <c r="B958" s="3"/>
      <c r="C958" s="1"/>
      <c r="D958" s="1"/>
      <c r="E958" s="1"/>
      <c r="F958" s="1"/>
      <c r="G958" s="1"/>
      <c r="K958" s="1"/>
      <c r="L958" s="1"/>
      <c r="M958" s="7"/>
    </row>
    <row r="959" spans="1:13" x14ac:dyDescent="0.25">
      <c r="A959" s="5"/>
      <c r="B959" s="3"/>
      <c r="C959" s="1"/>
      <c r="D959" s="1"/>
      <c r="E959" s="1"/>
      <c r="F959" s="1"/>
      <c r="G959" s="1"/>
      <c r="K959" s="1"/>
      <c r="L959" s="1"/>
      <c r="M959" s="7"/>
    </row>
    <row r="960" spans="1:13" x14ac:dyDescent="0.25">
      <c r="A960" s="5"/>
      <c r="B960" s="3"/>
      <c r="C960" s="1"/>
      <c r="D960" s="1"/>
      <c r="E960" s="1"/>
      <c r="F960" s="1"/>
      <c r="G960" s="1"/>
      <c r="K960" s="1"/>
      <c r="L960" s="1"/>
      <c r="M960" s="7"/>
    </row>
    <row r="961" spans="1:13" x14ac:dyDescent="0.25">
      <c r="A961" s="5"/>
      <c r="B961" s="3"/>
      <c r="C961" s="1"/>
      <c r="D961" s="1"/>
      <c r="E961" s="1"/>
      <c r="F961" s="1"/>
      <c r="G961" s="1"/>
      <c r="K961" s="1"/>
      <c r="L961" s="1"/>
      <c r="M961" s="7"/>
    </row>
    <row r="962" spans="1:13" x14ac:dyDescent="0.25">
      <c r="A962" s="5"/>
      <c r="B962" s="3"/>
      <c r="C962" s="1"/>
      <c r="D962" s="1"/>
      <c r="E962" s="1"/>
      <c r="F962" s="1"/>
      <c r="G962" s="1"/>
      <c r="K962" s="1"/>
      <c r="L962" s="1"/>
      <c r="M962" s="7"/>
    </row>
    <row r="963" spans="1:13" x14ac:dyDescent="0.25">
      <c r="A963" s="5"/>
      <c r="B963" s="3"/>
      <c r="C963" s="1"/>
      <c r="D963" s="1"/>
      <c r="E963" s="1"/>
      <c r="F963" s="1"/>
      <c r="G963" s="1"/>
      <c r="K963" s="1"/>
      <c r="L963" s="1"/>
      <c r="M963" s="7"/>
    </row>
    <row r="964" spans="1:13" x14ac:dyDescent="0.25">
      <c r="A964" s="5"/>
      <c r="B964" s="3"/>
      <c r="C964" s="1"/>
      <c r="D964" s="1"/>
      <c r="E964" s="1"/>
      <c r="F964" s="1"/>
      <c r="G964" s="1"/>
      <c r="K964" s="1"/>
      <c r="L964" s="1"/>
      <c r="M964" s="7"/>
    </row>
    <row r="965" spans="1:13" x14ac:dyDescent="0.25">
      <c r="A965" s="5"/>
      <c r="B965" s="3"/>
      <c r="C965" s="1"/>
      <c r="D965" s="1"/>
      <c r="E965" s="1"/>
      <c r="F965" s="1"/>
      <c r="G965" s="1"/>
      <c r="K965" s="1"/>
      <c r="L965" s="1"/>
      <c r="M965" s="7"/>
    </row>
    <row r="966" spans="1:13" x14ac:dyDescent="0.25">
      <c r="A966" s="5"/>
      <c r="B966" s="3"/>
      <c r="C966" s="1"/>
      <c r="D966" s="1"/>
      <c r="E966" s="1"/>
      <c r="F966" s="1"/>
      <c r="G966" s="1"/>
      <c r="K966" s="1"/>
      <c r="L966" s="1"/>
      <c r="M966" s="7"/>
    </row>
    <row r="967" spans="1:13" x14ac:dyDescent="0.25">
      <c r="A967" s="5"/>
      <c r="B967" s="3"/>
      <c r="C967" s="1"/>
      <c r="D967" s="1"/>
      <c r="E967" s="1"/>
      <c r="F967" s="1"/>
      <c r="G967" s="1"/>
      <c r="K967" s="1"/>
      <c r="L967" s="1"/>
      <c r="M967" s="7"/>
    </row>
    <row r="968" spans="1:13" x14ac:dyDescent="0.25">
      <c r="A968" s="5"/>
      <c r="B968" s="3"/>
      <c r="C968" s="1"/>
      <c r="D968" s="1"/>
      <c r="E968" s="1"/>
      <c r="F968" s="1"/>
      <c r="G968" s="1"/>
      <c r="K968" s="1"/>
      <c r="L968" s="1"/>
      <c r="M968" s="7"/>
    </row>
    <row r="969" spans="1:13" x14ac:dyDescent="0.25">
      <c r="A969" s="5"/>
      <c r="B969" s="3"/>
      <c r="C969" s="1"/>
      <c r="D969" s="1"/>
      <c r="E969" s="1"/>
      <c r="F969" s="1"/>
      <c r="G969" s="1"/>
      <c r="K969" s="1"/>
      <c r="L969" s="1"/>
      <c r="M969" s="7"/>
    </row>
    <row r="970" spans="1:13" x14ac:dyDescent="0.25">
      <c r="A970" s="5"/>
      <c r="B970" s="3"/>
      <c r="C970" s="1"/>
      <c r="D970" s="1"/>
      <c r="E970" s="1"/>
      <c r="F970" s="1"/>
      <c r="G970" s="1"/>
      <c r="K970" s="1"/>
      <c r="L970" s="1"/>
      <c r="M970" s="7"/>
    </row>
    <row r="971" spans="1:13" x14ac:dyDescent="0.25">
      <c r="A971" s="5"/>
      <c r="B971" s="3"/>
      <c r="C971" s="1"/>
      <c r="D971" s="1"/>
      <c r="E971" s="1"/>
      <c r="F971" s="1"/>
      <c r="G971" s="1"/>
      <c r="K971" s="1"/>
      <c r="L971" s="1"/>
      <c r="M971" s="7"/>
    </row>
    <row r="972" spans="1:13" x14ac:dyDescent="0.25">
      <c r="A972" s="5"/>
      <c r="B972" s="3"/>
      <c r="C972" s="1"/>
      <c r="D972" s="1"/>
      <c r="E972" s="1"/>
      <c r="F972" s="1"/>
      <c r="G972" s="1"/>
      <c r="K972" s="1"/>
      <c r="L972" s="1"/>
      <c r="M972" s="7"/>
    </row>
    <row r="973" spans="1:13" x14ac:dyDescent="0.25">
      <c r="A973" s="5"/>
      <c r="B973" s="3"/>
      <c r="C973" s="1"/>
      <c r="D973" s="1"/>
      <c r="E973" s="1"/>
      <c r="F973" s="1"/>
      <c r="G973" s="1"/>
      <c r="K973" s="1"/>
      <c r="L973" s="1"/>
      <c r="M973" s="7"/>
    </row>
    <row r="974" spans="1:13" x14ac:dyDescent="0.25">
      <c r="A974" s="5"/>
      <c r="B974" s="3"/>
      <c r="C974" s="1"/>
      <c r="D974" s="1"/>
      <c r="E974" s="1"/>
      <c r="F974" s="1"/>
      <c r="G974" s="1"/>
      <c r="K974" s="1"/>
      <c r="L974" s="1"/>
      <c r="M974" s="7"/>
    </row>
    <row r="975" spans="1:13" x14ac:dyDescent="0.25">
      <c r="A975" s="5"/>
      <c r="B975" s="3"/>
      <c r="C975" s="1"/>
      <c r="D975" s="1"/>
      <c r="E975" s="1"/>
      <c r="F975" s="1"/>
      <c r="G975" s="1"/>
      <c r="K975" s="1"/>
      <c r="L975" s="1"/>
      <c r="M975" s="7"/>
    </row>
    <row r="976" spans="1:13" x14ac:dyDescent="0.25">
      <c r="A976" s="5"/>
      <c r="B976" s="3"/>
      <c r="C976" s="1"/>
      <c r="D976" s="1"/>
      <c r="E976" s="1"/>
      <c r="F976" s="1"/>
      <c r="G976" s="1"/>
      <c r="K976" s="1"/>
      <c r="L976" s="1"/>
      <c r="M976" s="7"/>
    </row>
    <row r="977" spans="1:13" x14ac:dyDescent="0.25">
      <c r="A977" s="5"/>
      <c r="B977" s="3"/>
      <c r="C977" s="1"/>
      <c r="D977" s="1"/>
      <c r="E977" s="1"/>
      <c r="F977" s="1"/>
      <c r="G977" s="1"/>
      <c r="K977" s="1"/>
      <c r="L977" s="1"/>
      <c r="M977" s="7"/>
    </row>
    <row r="978" spans="1:13" x14ac:dyDescent="0.25">
      <c r="A978" s="5"/>
      <c r="B978" s="3"/>
      <c r="C978" s="1"/>
      <c r="D978" s="1"/>
      <c r="E978" s="1"/>
      <c r="F978" s="1"/>
      <c r="G978" s="1"/>
      <c r="K978" s="1"/>
      <c r="L978" s="1"/>
      <c r="M978" s="7"/>
    </row>
    <row r="979" spans="1:13" x14ac:dyDescent="0.25">
      <c r="A979" s="5"/>
      <c r="B979" s="3"/>
      <c r="C979" s="1"/>
      <c r="D979" s="1"/>
      <c r="E979" s="1"/>
      <c r="F979" s="1"/>
      <c r="G979" s="1"/>
      <c r="K979" s="1"/>
      <c r="L979" s="1"/>
      <c r="M979" s="7"/>
    </row>
    <row r="980" spans="1:13" x14ac:dyDescent="0.25">
      <c r="A980" s="5"/>
      <c r="B980" s="3"/>
      <c r="C980" s="1"/>
      <c r="D980" s="1"/>
      <c r="E980" s="1"/>
      <c r="F980" s="1"/>
      <c r="G980" s="1"/>
      <c r="K980" s="1"/>
      <c r="L980" s="1"/>
      <c r="M980" s="7"/>
    </row>
    <row r="981" spans="1:13" x14ac:dyDescent="0.25">
      <c r="A981" s="5"/>
      <c r="B981" s="3"/>
      <c r="C981" s="1"/>
      <c r="D981" s="1"/>
      <c r="E981" s="1"/>
      <c r="F981" s="1"/>
      <c r="G981" s="1"/>
      <c r="K981" s="1"/>
      <c r="L981" s="1"/>
      <c r="M981" s="7"/>
    </row>
    <row r="982" spans="1:13" x14ac:dyDescent="0.25">
      <c r="A982" s="5"/>
      <c r="B982" s="3"/>
      <c r="C982" s="1"/>
      <c r="D982" s="1"/>
      <c r="E982" s="1"/>
      <c r="F982" s="1"/>
      <c r="G982" s="1"/>
      <c r="K982" s="1"/>
      <c r="L982" s="1"/>
      <c r="M982" s="7"/>
    </row>
    <row r="983" spans="1:13" x14ac:dyDescent="0.25">
      <c r="A983" s="5"/>
      <c r="B983" s="3"/>
      <c r="C983" s="1"/>
      <c r="D983" s="1"/>
      <c r="E983" s="1"/>
      <c r="F983" s="1"/>
      <c r="G983" s="1"/>
      <c r="K983" s="1"/>
      <c r="L983" s="1"/>
      <c r="M983" s="7"/>
    </row>
    <row r="984" spans="1:13" x14ac:dyDescent="0.25">
      <c r="A984" s="5"/>
      <c r="B984" s="3"/>
      <c r="C984" s="1"/>
      <c r="D984" s="1"/>
      <c r="E984" s="1"/>
      <c r="F984" s="1"/>
      <c r="G984" s="1"/>
      <c r="K984" s="1"/>
      <c r="L984" s="1"/>
      <c r="M984" s="7"/>
    </row>
    <row r="985" spans="1:13" x14ac:dyDescent="0.25">
      <c r="A985" s="5"/>
      <c r="B985" s="3"/>
      <c r="C985" s="1"/>
      <c r="D985" s="1"/>
      <c r="E985" s="1"/>
      <c r="F985" s="1"/>
      <c r="G985" s="1"/>
      <c r="K985" s="1"/>
      <c r="L985" s="1"/>
      <c r="M985" s="7"/>
    </row>
    <row r="986" spans="1:13" x14ac:dyDescent="0.25">
      <c r="A986" s="5"/>
      <c r="B986" s="3"/>
      <c r="C986" s="1"/>
      <c r="D986" s="1"/>
      <c r="E986" s="1"/>
      <c r="F986" s="1"/>
      <c r="G986" s="1"/>
      <c r="K986" s="1"/>
      <c r="L986" s="1"/>
      <c r="M986" s="7"/>
    </row>
    <row r="987" spans="1:13" x14ac:dyDescent="0.25">
      <c r="A987" s="5"/>
      <c r="B987" s="3"/>
      <c r="C987" s="1"/>
      <c r="D987" s="1"/>
      <c r="E987" s="1"/>
      <c r="F987" s="1"/>
      <c r="G987" s="1"/>
      <c r="K987" s="1"/>
      <c r="L987" s="1"/>
      <c r="M987" s="7"/>
    </row>
    <row r="988" spans="1:13" x14ac:dyDescent="0.25">
      <c r="A988" s="5"/>
      <c r="B988" s="3"/>
      <c r="C988" s="1"/>
      <c r="D988" s="1"/>
      <c r="E988" s="1"/>
      <c r="F988" s="1"/>
      <c r="G988" s="1"/>
      <c r="K988" s="1"/>
      <c r="L988" s="1"/>
      <c r="M988" s="7"/>
    </row>
    <row r="989" spans="1:13" x14ac:dyDescent="0.25">
      <c r="A989" s="5"/>
      <c r="B989" s="3"/>
      <c r="C989" s="1"/>
      <c r="D989" s="1"/>
      <c r="E989" s="1"/>
      <c r="F989" s="1"/>
      <c r="G989" s="1"/>
      <c r="K989" s="1"/>
      <c r="L989" s="1"/>
      <c r="M989" s="7"/>
    </row>
    <row r="990" spans="1:13" x14ac:dyDescent="0.25">
      <c r="A990" s="5"/>
      <c r="B990" s="3"/>
      <c r="C990" s="1"/>
      <c r="D990" s="1"/>
      <c r="E990" s="1"/>
      <c r="F990" s="1"/>
      <c r="G990" s="1"/>
      <c r="K990" s="1"/>
      <c r="L990" s="1"/>
      <c r="M990" s="7"/>
    </row>
    <row r="991" spans="1:13" x14ac:dyDescent="0.25">
      <c r="A991" s="5"/>
      <c r="B991" s="3"/>
      <c r="C991" s="1"/>
      <c r="D991" s="1"/>
      <c r="E991" s="1"/>
      <c r="F991" s="1"/>
      <c r="G991" s="1"/>
      <c r="K991" s="1"/>
      <c r="L991" s="1"/>
      <c r="M991" s="7"/>
    </row>
    <row r="992" spans="1:13" x14ac:dyDescent="0.25">
      <c r="A992" s="5"/>
      <c r="B992" s="3"/>
      <c r="C992" s="1"/>
      <c r="D992" s="1"/>
      <c r="E992" s="1"/>
      <c r="F992" s="1"/>
      <c r="G992" s="1"/>
      <c r="K992" s="1"/>
      <c r="L992" s="1"/>
      <c r="M992" s="7"/>
    </row>
    <row r="993" spans="1:13" x14ac:dyDescent="0.25">
      <c r="A993" s="5"/>
      <c r="B993" s="3"/>
      <c r="C993" s="1"/>
      <c r="D993" s="1"/>
      <c r="E993" s="1"/>
      <c r="F993" s="1"/>
      <c r="G993" s="1"/>
      <c r="K993" s="1"/>
      <c r="L993" s="1"/>
      <c r="M993" s="7"/>
    </row>
    <row r="994" spans="1:13" x14ac:dyDescent="0.25">
      <c r="A994" s="5"/>
      <c r="B994" s="3"/>
      <c r="C994" s="1"/>
      <c r="D994" s="1"/>
      <c r="E994" s="1"/>
      <c r="F994" s="1"/>
      <c r="G994" s="1"/>
      <c r="K994" s="1"/>
      <c r="L994" s="1"/>
      <c r="M994" s="7"/>
    </row>
    <row r="995" spans="1:13" x14ac:dyDescent="0.25">
      <c r="A995" s="5"/>
      <c r="B995" s="3"/>
      <c r="C995" s="1"/>
      <c r="D995" s="1"/>
      <c r="E995" s="1"/>
      <c r="F995" s="1"/>
      <c r="G995" s="1"/>
      <c r="K995" s="1"/>
      <c r="L995" s="1"/>
      <c r="M995" s="7"/>
    </row>
    <row r="996" spans="1:13" x14ac:dyDescent="0.25">
      <c r="A996" s="5"/>
      <c r="B996" s="3"/>
      <c r="C996" s="1"/>
      <c r="D996" s="1"/>
      <c r="E996" s="1"/>
      <c r="F996" s="1"/>
      <c r="G996" s="1"/>
      <c r="K996" s="1"/>
      <c r="L996" s="1"/>
      <c r="M996" s="7"/>
    </row>
    <row r="997" spans="1:13" x14ac:dyDescent="0.25">
      <c r="A997" s="5"/>
      <c r="B997" s="3"/>
      <c r="C997" s="1"/>
      <c r="D997" s="1"/>
      <c r="E997" s="1"/>
      <c r="F997" s="1"/>
      <c r="G997" s="1"/>
      <c r="K997" s="1"/>
      <c r="L997" s="1"/>
      <c r="M997" s="7"/>
    </row>
    <row r="998" spans="1:13" x14ac:dyDescent="0.25">
      <c r="A998" s="5"/>
      <c r="B998" s="3"/>
      <c r="C998" s="1"/>
      <c r="D998" s="1"/>
      <c r="E998" s="1"/>
      <c r="F998" s="1"/>
      <c r="G998" s="1"/>
      <c r="K998" s="1"/>
      <c r="L998" s="1"/>
      <c r="M998" s="7"/>
    </row>
    <row r="999" spans="1:13" x14ac:dyDescent="0.25">
      <c r="A999" s="5"/>
      <c r="B999" s="3"/>
      <c r="C999" s="1"/>
      <c r="D999" s="1"/>
      <c r="E999" s="1"/>
      <c r="F999" s="1"/>
      <c r="G999" s="1"/>
      <c r="K999" s="1"/>
      <c r="L999" s="1"/>
      <c r="M999" s="7"/>
    </row>
    <row r="1000" spans="1:13" x14ac:dyDescent="0.25">
      <c r="A1000" s="5"/>
      <c r="B1000" s="3"/>
      <c r="C1000" s="1"/>
      <c r="D1000" s="1"/>
      <c r="E1000" s="1"/>
      <c r="F1000" s="1"/>
      <c r="G1000" s="1"/>
      <c r="K1000" s="1"/>
      <c r="L1000" s="1"/>
      <c r="M1000" s="7"/>
    </row>
    <row r="1001" spans="1:13" x14ac:dyDescent="0.25">
      <c r="A1001" s="5"/>
      <c r="B1001" s="3"/>
      <c r="C1001" s="1"/>
      <c r="D1001" s="1"/>
      <c r="E1001" s="1"/>
      <c r="F1001" s="1"/>
      <c r="G1001" s="1"/>
      <c r="K1001" s="1"/>
      <c r="L1001" s="1"/>
      <c r="M1001" s="7"/>
    </row>
    <row r="1002" spans="1:13" x14ac:dyDescent="0.25">
      <c r="A1002" s="5"/>
      <c r="B1002" s="3"/>
      <c r="C1002" s="1"/>
      <c r="D1002" s="1"/>
      <c r="E1002" s="1"/>
      <c r="F1002" s="1"/>
      <c r="G1002" s="1"/>
      <c r="K1002" s="1"/>
      <c r="L1002" s="1"/>
      <c r="M1002" s="7"/>
    </row>
    <row r="1003" spans="1:13" x14ac:dyDescent="0.25">
      <c r="A1003" s="5"/>
      <c r="B1003" s="3"/>
      <c r="C1003" s="1"/>
      <c r="D1003" s="1"/>
      <c r="E1003" s="1"/>
      <c r="F1003" s="1"/>
      <c r="G1003" s="1"/>
      <c r="K1003" s="1"/>
      <c r="L1003" s="1"/>
      <c r="M1003" s="7"/>
    </row>
    <row r="1004" spans="1:13" x14ac:dyDescent="0.25">
      <c r="A1004" s="5"/>
      <c r="B1004" s="3"/>
      <c r="C1004" s="1"/>
      <c r="D1004" s="1"/>
      <c r="E1004" s="1"/>
      <c r="F1004" s="1"/>
      <c r="G1004" s="1"/>
      <c r="K1004" s="1"/>
      <c r="L1004" s="1"/>
      <c r="M1004" s="7"/>
    </row>
    <row r="1005" spans="1:13" x14ac:dyDescent="0.25">
      <c r="A1005" s="5"/>
      <c r="B1005" s="3"/>
      <c r="C1005" s="1"/>
      <c r="D1005" s="1"/>
      <c r="E1005" s="1"/>
      <c r="F1005" s="1"/>
      <c r="G1005" s="1"/>
      <c r="K1005" s="1"/>
      <c r="L1005" s="1"/>
      <c r="M1005" s="7"/>
    </row>
    <row r="1006" spans="1:13" x14ac:dyDescent="0.25">
      <c r="A1006" s="5"/>
      <c r="B1006" s="3"/>
      <c r="C1006" s="1"/>
      <c r="D1006" s="1"/>
      <c r="E1006" s="1"/>
      <c r="F1006" s="1"/>
      <c r="G1006" s="1"/>
      <c r="K1006" s="1"/>
      <c r="L1006" s="1"/>
      <c r="M1006" s="7"/>
    </row>
    <row r="1007" spans="1:13" x14ac:dyDescent="0.25">
      <c r="A1007" s="5"/>
      <c r="B1007" s="3"/>
      <c r="C1007" s="1"/>
      <c r="D1007" s="1"/>
      <c r="E1007" s="1"/>
      <c r="F1007" s="1"/>
      <c r="G1007" s="1"/>
      <c r="K1007" s="1"/>
      <c r="L1007" s="1"/>
      <c r="M1007" s="7"/>
    </row>
    <row r="1008" spans="1:13" x14ac:dyDescent="0.25">
      <c r="A1008" s="5"/>
      <c r="B1008" s="3"/>
      <c r="C1008" s="1"/>
      <c r="D1008" s="1"/>
      <c r="E1008" s="1"/>
      <c r="F1008" s="1"/>
      <c r="G1008" s="1"/>
      <c r="K1008" s="1"/>
      <c r="L1008" s="1"/>
      <c r="M1008" s="7"/>
    </row>
    <row r="1009" spans="1:13" x14ac:dyDescent="0.25">
      <c r="A1009" s="5"/>
      <c r="B1009" s="3"/>
      <c r="C1009" s="1"/>
      <c r="D1009" s="1"/>
      <c r="E1009" s="1"/>
      <c r="F1009" s="1"/>
      <c r="G1009" s="1"/>
      <c r="K1009" s="1"/>
      <c r="L1009" s="1"/>
      <c r="M1009" s="7"/>
    </row>
    <row r="1010" spans="1:13" x14ac:dyDescent="0.25">
      <c r="A1010" s="5"/>
      <c r="B1010" s="3"/>
      <c r="C1010" s="1"/>
      <c r="D1010" s="1"/>
      <c r="E1010" s="1"/>
      <c r="F1010" s="1"/>
      <c r="G1010" s="1"/>
      <c r="K1010" s="1"/>
      <c r="L1010" s="1"/>
      <c r="M1010" s="7"/>
    </row>
    <row r="1011" spans="1:13" x14ac:dyDescent="0.25">
      <c r="A1011" s="5"/>
      <c r="B1011" s="3"/>
      <c r="C1011" s="1"/>
      <c r="D1011" s="1"/>
      <c r="E1011" s="1"/>
      <c r="F1011" s="1"/>
      <c r="G1011" s="1"/>
      <c r="K1011" s="1"/>
      <c r="L1011" s="1"/>
      <c r="M1011" s="7"/>
    </row>
    <row r="1012" spans="1:13" x14ac:dyDescent="0.25">
      <c r="A1012" s="5"/>
      <c r="B1012" s="3"/>
      <c r="C1012" s="1"/>
      <c r="D1012" s="1"/>
      <c r="E1012" s="1"/>
      <c r="F1012" s="1"/>
      <c r="G1012" s="1"/>
      <c r="K1012" s="1"/>
      <c r="L1012" s="1"/>
      <c r="M1012" s="7"/>
    </row>
    <row r="1013" spans="1:13" x14ac:dyDescent="0.25">
      <c r="A1013" s="5"/>
      <c r="B1013" s="3"/>
      <c r="C1013" s="1"/>
      <c r="D1013" s="1"/>
      <c r="E1013" s="1"/>
      <c r="F1013" s="1"/>
      <c r="G1013" s="1"/>
      <c r="K1013" s="1"/>
      <c r="L1013" s="1"/>
      <c r="M1013" s="7"/>
    </row>
    <row r="1014" spans="1:13" x14ac:dyDescent="0.25">
      <c r="A1014" s="5"/>
      <c r="B1014" s="3"/>
      <c r="C1014" s="1"/>
      <c r="D1014" s="1"/>
      <c r="E1014" s="1"/>
      <c r="F1014" s="1"/>
      <c r="G1014" s="1"/>
      <c r="K1014" s="1"/>
      <c r="L1014" s="1"/>
      <c r="M1014" s="7"/>
    </row>
    <row r="1015" spans="1:13" x14ac:dyDescent="0.25">
      <c r="A1015" s="5"/>
      <c r="B1015" s="3"/>
      <c r="C1015" s="1"/>
      <c r="D1015" s="1"/>
      <c r="E1015" s="1"/>
      <c r="F1015" s="1"/>
      <c r="G1015" s="1"/>
      <c r="K1015" s="1"/>
      <c r="L1015" s="1"/>
      <c r="M1015" s="7"/>
    </row>
    <row r="1016" spans="1:13" x14ac:dyDescent="0.25">
      <c r="A1016" s="5"/>
      <c r="B1016" s="3"/>
      <c r="C1016" s="1"/>
      <c r="D1016" s="1"/>
      <c r="E1016" s="1"/>
      <c r="F1016" s="1"/>
      <c r="G1016" s="1"/>
      <c r="K1016" s="1"/>
      <c r="L1016" s="1"/>
      <c r="M1016" s="7"/>
    </row>
    <row r="1017" spans="1:13" x14ac:dyDescent="0.25">
      <c r="A1017" s="5"/>
      <c r="B1017" s="3"/>
      <c r="C1017" s="1"/>
      <c r="D1017" s="1"/>
      <c r="E1017" s="1"/>
      <c r="F1017" s="1"/>
      <c r="G1017" s="1"/>
      <c r="K1017" s="1"/>
      <c r="L1017" s="1"/>
      <c r="M1017" s="7"/>
    </row>
    <row r="1018" spans="1:13" x14ac:dyDescent="0.25">
      <c r="A1018" s="5"/>
      <c r="B1018" s="3"/>
      <c r="C1018" s="1"/>
      <c r="D1018" s="1"/>
      <c r="E1018" s="1"/>
      <c r="F1018" s="1"/>
      <c r="G1018" s="1"/>
      <c r="K1018" s="1"/>
      <c r="L1018" s="1"/>
      <c r="M1018" s="7"/>
    </row>
    <row r="1019" spans="1:13" x14ac:dyDescent="0.25">
      <c r="A1019" s="5"/>
      <c r="B1019" s="3"/>
      <c r="C1019" s="1"/>
      <c r="D1019" s="1"/>
      <c r="E1019" s="1"/>
      <c r="F1019" s="1"/>
      <c r="G1019" s="1"/>
      <c r="K1019" s="1"/>
      <c r="L1019" s="1"/>
      <c r="M1019" s="7"/>
    </row>
    <row r="1020" spans="1:13" x14ac:dyDescent="0.25">
      <c r="A1020" s="5"/>
      <c r="B1020" s="3"/>
      <c r="C1020" s="1"/>
      <c r="D1020" s="1"/>
      <c r="E1020" s="1"/>
      <c r="F1020" s="1"/>
      <c r="G1020" s="1"/>
      <c r="K1020" s="1"/>
      <c r="L1020" s="1"/>
      <c r="M1020" s="7"/>
    </row>
    <row r="1021" spans="1:13" x14ac:dyDescent="0.25">
      <c r="A1021" s="5"/>
      <c r="B1021" s="3"/>
      <c r="C1021" s="1"/>
      <c r="D1021" s="1"/>
      <c r="E1021" s="1"/>
      <c r="F1021" s="1"/>
      <c r="G1021" s="1"/>
      <c r="K1021" s="1"/>
      <c r="L1021" s="1"/>
      <c r="M1021" s="7"/>
    </row>
    <row r="1022" spans="1:13" x14ac:dyDescent="0.25">
      <c r="A1022" s="5"/>
      <c r="B1022" s="3"/>
      <c r="C1022" s="1"/>
      <c r="D1022" s="1"/>
      <c r="E1022" s="1"/>
      <c r="F1022" s="1"/>
      <c r="G1022" s="1"/>
      <c r="K1022" s="1"/>
      <c r="L1022" s="1"/>
      <c r="M1022" s="7"/>
    </row>
    <row r="1023" spans="1:13" x14ac:dyDescent="0.25">
      <c r="A1023" s="5"/>
      <c r="B1023" s="3"/>
      <c r="C1023" s="1"/>
      <c r="D1023" s="1"/>
      <c r="E1023" s="1"/>
      <c r="F1023" s="1"/>
      <c r="G1023" s="1"/>
      <c r="K1023" s="1"/>
      <c r="L1023" s="1"/>
      <c r="M1023" s="7"/>
    </row>
    <row r="1024" spans="1:13" x14ac:dyDescent="0.25">
      <c r="A1024" s="5"/>
      <c r="B1024" s="3"/>
      <c r="C1024" s="1"/>
      <c r="D1024" s="1"/>
      <c r="E1024" s="1"/>
      <c r="F1024" s="1"/>
      <c r="G1024" s="1"/>
      <c r="K1024" s="1"/>
      <c r="L1024" s="1"/>
      <c r="M1024" s="7"/>
    </row>
    <row r="1025" spans="1:13" x14ac:dyDescent="0.25">
      <c r="A1025" s="5"/>
      <c r="B1025" s="3"/>
      <c r="C1025" s="1"/>
      <c r="D1025" s="1"/>
      <c r="E1025" s="1"/>
      <c r="F1025" s="1"/>
      <c r="G1025" s="1"/>
      <c r="K1025" s="1"/>
      <c r="L1025" s="1"/>
      <c r="M1025" s="7"/>
    </row>
    <row r="1026" spans="1:13" x14ac:dyDescent="0.25">
      <c r="A1026" s="5"/>
      <c r="B1026" s="3"/>
      <c r="C1026" s="1"/>
      <c r="D1026" s="1"/>
      <c r="E1026" s="1"/>
      <c r="F1026" s="1"/>
      <c r="G1026" s="1"/>
      <c r="K1026" s="1"/>
      <c r="L1026" s="1"/>
      <c r="M1026" s="7"/>
    </row>
    <row r="1027" spans="1:13" x14ac:dyDescent="0.25">
      <c r="A1027" s="5"/>
      <c r="B1027" s="3"/>
      <c r="C1027" s="1"/>
      <c r="D1027" s="1"/>
      <c r="E1027" s="1"/>
      <c r="F1027" s="1"/>
      <c r="G1027" s="1"/>
      <c r="K1027" s="1"/>
      <c r="L1027" s="1"/>
      <c r="M1027" s="7"/>
    </row>
    <row r="1028" spans="1:13" x14ac:dyDescent="0.25">
      <c r="A1028" s="5"/>
      <c r="B1028" s="3"/>
      <c r="C1028" s="1"/>
      <c r="D1028" s="1"/>
      <c r="E1028" s="1"/>
      <c r="F1028" s="1"/>
      <c r="G1028" s="1"/>
      <c r="K1028" s="1"/>
      <c r="L1028" s="1"/>
      <c r="M1028" s="7"/>
    </row>
    <row r="1029" spans="1:13" x14ac:dyDescent="0.25">
      <c r="A1029" s="5"/>
      <c r="B1029" s="3"/>
      <c r="C1029" s="1"/>
      <c r="D1029" s="1"/>
      <c r="E1029" s="1"/>
      <c r="F1029" s="1"/>
      <c r="G1029" s="1"/>
      <c r="K1029" s="1"/>
      <c r="L1029" s="1"/>
      <c r="M1029" s="7"/>
    </row>
    <row r="1030" spans="1:13" x14ac:dyDescent="0.25">
      <c r="A1030" s="5"/>
      <c r="B1030" s="3"/>
      <c r="C1030" s="1"/>
      <c r="D1030" s="1"/>
      <c r="E1030" s="1"/>
      <c r="F1030" s="1"/>
      <c r="G1030" s="1"/>
      <c r="K1030" s="1"/>
      <c r="L1030" s="1"/>
      <c r="M1030" s="7"/>
    </row>
    <row r="1031" spans="1:13" x14ac:dyDescent="0.25">
      <c r="A1031" s="5"/>
      <c r="B1031" s="3"/>
      <c r="C1031" s="1"/>
      <c r="D1031" s="1"/>
      <c r="E1031" s="1"/>
      <c r="F1031" s="1"/>
      <c r="G1031" s="1"/>
      <c r="K1031" s="1"/>
      <c r="L1031" s="1"/>
      <c r="M1031" s="7"/>
    </row>
    <row r="1032" spans="1:13" x14ac:dyDescent="0.25">
      <c r="A1032" s="5"/>
      <c r="B1032" s="3"/>
      <c r="C1032" s="1"/>
      <c r="D1032" s="1"/>
      <c r="E1032" s="1"/>
      <c r="F1032" s="1"/>
      <c r="G1032" s="1"/>
      <c r="K1032" s="1"/>
      <c r="L1032" s="1"/>
      <c r="M1032" s="7"/>
    </row>
    <row r="1033" spans="1:13" x14ac:dyDescent="0.25">
      <c r="A1033" s="5"/>
      <c r="B1033" s="3"/>
      <c r="C1033" s="1"/>
      <c r="D1033" s="1"/>
      <c r="E1033" s="1"/>
      <c r="F1033" s="1"/>
      <c r="G1033" s="1"/>
      <c r="K1033" s="1"/>
      <c r="L1033" s="1"/>
      <c r="M1033" s="7"/>
    </row>
    <row r="1034" spans="1:13" x14ac:dyDescent="0.25">
      <c r="A1034" s="5"/>
      <c r="B1034" s="3"/>
      <c r="C1034" s="1"/>
      <c r="D1034" s="1"/>
      <c r="E1034" s="1"/>
      <c r="F1034" s="1"/>
      <c r="G1034" s="1"/>
      <c r="K1034" s="1"/>
      <c r="L1034" s="1"/>
      <c r="M1034" s="7"/>
    </row>
    <row r="1035" spans="1:13" x14ac:dyDescent="0.25">
      <c r="A1035" s="5"/>
      <c r="B1035" s="3"/>
      <c r="C1035" s="1"/>
      <c r="D1035" s="1"/>
      <c r="E1035" s="1"/>
      <c r="F1035" s="1"/>
      <c r="G1035" s="1"/>
      <c r="K1035" s="1"/>
      <c r="L1035" s="1"/>
      <c r="M1035" s="7"/>
    </row>
    <row r="1036" spans="1:13" x14ac:dyDescent="0.25">
      <c r="A1036" s="5"/>
      <c r="B1036" s="3"/>
      <c r="C1036" s="1"/>
      <c r="D1036" s="1"/>
      <c r="E1036" s="1"/>
      <c r="F1036" s="1"/>
      <c r="G1036" s="1"/>
      <c r="K1036" s="1"/>
      <c r="L1036" s="1"/>
      <c r="M1036" s="7"/>
    </row>
    <row r="1037" spans="1:13" x14ac:dyDescent="0.25">
      <c r="A1037" s="5"/>
      <c r="B1037" s="3"/>
      <c r="C1037" s="1"/>
      <c r="D1037" s="1"/>
      <c r="E1037" s="1"/>
      <c r="F1037" s="1"/>
      <c r="G1037" s="1"/>
      <c r="K1037" s="1"/>
      <c r="L1037" s="1"/>
      <c r="M1037" s="7"/>
    </row>
    <row r="1038" spans="1:13" x14ac:dyDescent="0.25">
      <c r="A1038" s="5"/>
      <c r="B1038" s="3"/>
      <c r="C1038" s="1"/>
      <c r="D1038" s="1"/>
      <c r="E1038" s="1"/>
      <c r="F1038" s="1"/>
      <c r="G1038" s="1"/>
      <c r="K1038" s="1"/>
      <c r="L1038" s="1"/>
      <c r="M1038" s="7"/>
    </row>
    <row r="1039" spans="1:13" x14ac:dyDescent="0.25">
      <c r="A1039" s="5"/>
      <c r="B1039" s="3"/>
      <c r="C1039" s="1"/>
      <c r="D1039" s="1"/>
      <c r="E1039" s="1"/>
      <c r="F1039" s="1"/>
      <c r="G1039" s="1"/>
      <c r="K1039" s="1"/>
      <c r="L1039" s="1"/>
      <c r="M1039" s="7"/>
    </row>
    <row r="1040" spans="1:13" x14ac:dyDescent="0.25">
      <c r="A1040" s="5"/>
      <c r="B1040" s="3"/>
      <c r="C1040" s="1"/>
      <c r="D1040" s="1"/>
      <c r="E1040" s="1"/>
      <c r="F1040" s="1"/>
      <c r="G1040" s="1"/>
      <c r="K1040" s="1"/>
      <c r="L1040" s="1"/>
      <c r="M1040" s="7"/>
    </row>
    <row r="1041" spans="1:13" x14ac:dyDescent="0.25">
      <c r="A1041" s="5"/>
      <c r="B1041" s="3"/>
      <c r="C1041" s="1"/>
      <c r="D1041" s="1"/>
      <c r="E1041" s="1"/>
      <c r="F1041" s="1"/>
      <c r="G1041" s="1"/>
      <c r="K1041" s="1"/>
      <c r="L1041" s="1"/>
      <c r="M1041" s="7"/>
    </row>
    <row r="1042" spans="1:13" x14ac:dyDescent="0.25">
      <c r="A1042" s="5"/>
      <c r="B1042" s="3"/>
      <c r="C1042" s="1"/>
      <c r="D1042" s="1"/>
      <c r="E1042" s="1"/>
      <c r="F1042" s="1"/>
      <c r="G1042" s="1"/>
      <c r="K1042" s="1"/>
      <c r="L1042" s="1"/>
      <c r="M1042" s="7"/>
    </row>
    <row r="1043" spans="1:13" x14ac:dyDescent="0.25">
      <c r="A1043" s="5"/>
      <c r="B1043" s="3"/>
      <c r="C1043" s="1"/>
      <c r="D1043" s="1"/>
      <c r="E1043" s="1"/>
      <c r="F1043" s="1"/>
      <c r="G1043" s="1"/>
      <c r="K1043" s="1"/>
      <c r="L1043" s="1"/>
      <c r="M1043" s="7"/>
    </row>
    <row r="1044" spans="1:13" x14ac:dyDescent="0.25">
      <c r="A1044" s="5"/>
      <c r="B1044" s="3"/>
      <c r="C1044" s="1"/>
      <c r="D1044" s="1"/>
      <c r="E1044" s="1"/>
      <c r="F1044" s="1"/>
      <c r="G1044" s="1"/>
      <c r="K1044" s="1"/>
      <c r="L1044" s="1"/>
      <c r="M1044" s="7"/>
    </row>
    <row r="1045" spans="1:13" x14ac:dyDescent="0.25">
      <c r="A1045" s="5"/>
      <c r="B1045" s="3"/>
      <c r="C1045" s="1"/>
      <c r="D1045" s="1"/>
      <c r="E1045" s="1"/>
      <c r="F1045" s="1"/>
      <c r="G1045" s="1"/>
      <c r="K1045" s="1"/>
      <c r="L1045" s="1"/>
      <c r="M1045" s="7"/>
    </row>
    <row r="1046" spans="1:13" x14ac:dyDescent="0.25">
      <c r="A1046" s="5"/>
      <c r="B1046" s="3"/>
      <c r="C1046" s="1"/>
      <c r="D1046" s="1"/>
      <c r="E1046" s="1"/>
      <c r="F1046" s="1"/>
      <c r="G1046" s="1"/>
      <c r="K1046" s="1"/>
      <c r="L1046" s="1"/>
      <c r="M1046" s="7"/>
    </row>
    <row r="1047" spans="1:13" x14ac:dyDescent="0.25">
      <c r="A1047" s="5"/>
      <c r="B1047" s="3"/>
      <c r="C1047" s="1"/>
      <c r="D1047" s="1"/>
      <c r="E1047" s="1"/>
      <c r="F1047" s="1"/>
      <c r="G1047" s="1"/>
      <c r="K1047" s="1"/>
      <c r="L1047" s="1"/>
      <c r="M1047" s="7"/>
    </row>
    <row r="1048" spans="1:13" x14ac:dyDescent="0.25">
      <c r="A1048" s="5"/>
      <c r="B1048" s="3"/>
      <c r="C1048" s="1"/>
      <c r="D1048" s="1"/>
      <c r="E1048" s="1"/>
      <c r="F1048" s="1"/>
      <c r="G1048" s="1"/>
      <c r="K1048" s="1"/>
      <c r="L1048" s="1"/>
      <c r="M1048" s="7"/>
    </row>
    <row r="1049" spans="1:13" x14ac:dyDescent="0.25">
      <c r="A1049" s="5"/>
      <c r="B1049" s="3"/>
      <c r="C1049" s="1"/>
      <c r="D1049" s="1"/>
      <c r="E1049" s="1"/>
      <c r="F1049" s="1"/>
      <c r="G1049" s="1"/>
      <c r="K1049" s="1"/>
      <c r="L1049" s="1"/>
      <c r="M1049" s="7"/>
    </row>
    <row r="1050" spans="1:13" x14ac:dyDescent="0.25">
      <c r="A1050" s="5"/>
      <c r="B1050" s="3"/>
      <c r="C1050" s="1"/>
      <c r="D1050" s="1"/>
      <c r="E1050" s="1"/>
      <c r="F1050" s="1"/>
      <c r="G1050" s="1"/>
      <c r="K1050" s="1"/>
      <c r="L1050" s="1"/>
      <c r="M1050" s="7"/>
    </row>
    <row r="1051" spans="1:13" x14ac:dyDescent="0.25">
      <c r="A1051" s="5"/>
      <c r="B1051" s="3"/>
      <c r="C1051" s="1"/>
      <c r="D1051" s="1"/>
      <c r="E1051" s="1"/>
      <c r="F1051" s="1"/>
      <c r="G1051" s="1"/>
      <c r="K1051" s="1"/>
      <c r="L1051" s="1"/>
      <c r="M1051" s="7"/>
    </row>
    <row r="1052" spans="1:13" x14ac:dyDescent="0.25">
      <c r="A1052" s="5"/>
      <c r="B1052" s="3"/>
      <c r="C1052" s="1"/>
      <c r="D1052" s="1"/>
      <c r="E1052" s="1"/>
      <c r="F1052" s="1"/>
      <c r="G1052" s="1"/>
      <c r="K1052" s="1"/>
      <c r="L1052" s="1"/>
      <c r="M1052" s="7"/>
    </row>
    <row r="1053" spans="1:13" x14ac:dyDescent="0.25">
      <c r="A1053" s="5"/>
      <c r="B1053" s="3"/>
      <c r="C1053" s="1"/>
      <c r="D1053" s="1"/>
      <c r="E1053" s="1"/>
      <c r="F1053" s="1"/>
      <c r="G1053" s="1"/>
      <c r="K1053" s="1"/>
      <c r="L1053" s="1"/>
      <c r="M1053" s="7"/>
    </row>
    <row r="1054" spans="1:13" x14ac:dyDescent="0.25">
      <c r="A1054" s="5"/>
      <c r="B1054" s="3"/>
      <c r="C1054" s="1"/>
      <c r="D1054" s="1"/>
      <c r="E1054" s="1"/>
      <c r="F1054" s="1"/>
      <c r="G1054" s="1"/>
      <c r="K1054" s="1"/>
      <c r="L1054" s="1"/>
      <c r="M1054" s="7"/>
    </row>
    <row r="1055" spans="1:13" x14ac:dyDescent="0.25">
      <c r="A1055" s="5"/>
      <c r="B1055" s="3"/>
      <c r="C1055" s="1"/>
      <c r="D1055" s="1"/>
      <c r="E1055" s="1"/>
      <c r="F1055" s="1"/>
      <c r="G1055" s="1"/>
      <c r="K1055" s="1"/>
      <c r="L1055" s="1"/>
      <c r="M1055" s="7"/>
    </row>
    <row r="1056" spans="1:13" x14ac:dyDescent="0.25">
      <c r="A1056" s="5"/>
      <c r="B1056" s="3"/>
      <c r="C1056" s="1"/>
      <c r="D1056" s="1"/>
      <c r="E1056" s="1"/>
      <c r="F1056" s="1"/>
      <c r="G1056" s="1"/>
      <c r="K1056" s="1"/>
      <c r="L1056" s="1"/>
      <c r="M1056" s="7"/>
    </row>
    <row r="1057" spans="1:13" x14ac:dyDescent="0.25">
      <c r="A1057" s="5"/>
      <c r="B1057" s="3"/>
      <c r="C1057" s="1"/>
      <c r="D1057" s="1"/>
      <c r="E1057" s="1"/>
      <c r="F1057" s="1"/>
      <c r="G1057" s="1"/>
      <c r="K1057" s="1"/>
      <c r="L1057" s="1"/>
      <c r="M1057" s="7"/>
    </row>
    <row r="1058" spans="1:13" x14ac:dyDescent="0.25">
      <c r="A1058" s="5"/>
      <c r="B1058" s="3"/>
      <c r="C1058" s="1"/>
      <c r="D1058" s="1"/>
      <c r="E1058" s="1"/>
      <c r="F1058" s="1"/>
      <c r="G1058" s="1"/>
      <c r="K1058" s="1"/>
      <c r="L1058" s="1"/>
      <c r="M1058" s="7"/>
    </row>
    <row r="1059" spans="1:13" x14ac:dyDescent="0.25">
      <c r="A1059" s="5"/>
      <c r="B1059" s="3"/>
      <c r="C1059" s="1"/>
      <c r="D1059" s="1"/>
      <c r="E1059" s="1"/>
      <c r="F1059" s="1"/>
      <c r="G1059" s="1"/>
      <c r="K1059" s="1"/>
      <c r="L1059" s="1"/>
      <c r="M1059" s="7"/>
    </row>
    <row r="1060" spans="1:13" x14ac:dyDescent="0.25">
      <c r="A1060" s="5"/>
      <c r="B1060" s="3"/>
      <c r="C1060" s="1"/>
      <c r="D1060" s="1"/>
      <c r="E1060" s="1"/>
      <c r="F1060" s="1"/>
      <c r="G1060" s="1"/>
      <c r="K1060" s="1"/>
      <c r="L1060" s="1"/>
      <c r="M1060" s="7"/>
    </row>
    <row r="1061" spans="1:13" x14ac:dyDescent="0.25">
      <c r="A1061" s="5"/>
      <c r="B1061" s="3"/>
      <c r="C1061" s="1"/>
      <c r="D1061" s="1"/>
      <c r="E1061" s="1"/>
      <c r="F1061" s="1"/>
      <c r="G1061" s="1"/>
      <c r="K1061" s="1"/>
      <c r="L1061" s="1"/>
      <c r="M1061" s="7"/>
    </row>
    <row r="1062" spans="1:13" x14ac:dyDescent="0.25">
      <c r="A1062" s="5"/>
      <c r="B1062" s="3"/>
      <c r="C1062" s="1"/>
      <c r="D1062" s="1"/>
      <c r="E1062" s="1"/>
      <c r="F1062" s="1"/>
      <c r="G1062" s="1"/>
      <c r="K1062" s="1"/>
      <c r="L1062" s="1"/>
      <c r="M1062" s="7"/>
    </row>
    <row r="1063" spans="1:13" x14ac:dyDescent="0.25">
      <c r="A1063" s="5"/>
      <c r="B1063" s="3"/>
      <c r="C1063" s="1"/>
      <c r="D1063" s="1"/>
      <c r="E1063" s="1"/>
      <c r="F1063" s="1"/>
      <c r="G1063" s="1"/>
      <c r="K1063" s="1"/>
      <c r="L1063" s="1"/>
      <c r="M1063" s="7"/>
    </row>
    <row r="1064" spans="1:13" x14ac:dyDescent="0.25">
      <c r="A1064" s="5"/>
      <c r="B1064" s="3"/>
      <c r="C1064" s="1"/>
      <c r="D1064" s="1"/>
      <c r="E1064" s="1"/>
      <c r="F1064" s="1"/>
      <c r="G1064" s="1"/>
      <c r="K1064" s="1"/>
      <c r="L1064" s="1"/>
      <c r="M1064" s="7"/>
    </row>
    <row r="1065" spans="1:13" x14ac:dyDescent="0.25">
      <c r="A1065" s="5"/>
      <c r="B1065" s="3"/>
      <c r="C1065" s="1"/>
      <c r="D1065" s="1"/>
      <c r="E1065" s="1"/>
      <c r="F1065" s="1"/>
      <c r="G1065" s="1"/>
      <c r="K1065" s="1"/>
      <c r="L1065" s="1"/>
      <c r="M1065" s="7"/>
    </row>
    <row r="1066" spans="1:13" x14ac:dyDescent="0.25">
      <c r="A1066" s="5"/>
      <c r="B1066" s="3"/>
      <c r="C1066" s="1"/>
      <c r="D1066" s="1"/>
      <c r="E1066" s="1"/>
      <c r="F1066" s="1"/>
      <c r="G1066" s="1"/>
      <c r="K1066" s="1"/>
      <c r="L1066" s="1"/>
      <c r="M1066" s="7"/>
    </row>
    <row r="1067" spans="1:13" x14ac:dyDescent="0.25">
      <c r="A1067" s="5"/>
      <c r="B1067" s="3"/>
      <c r="C1067" s="1"/>
      <c r="D1067" s="1"/>
      <c r="E1067" s="1"/>
      <c r="F1067" s="1"/>
      <c r="G1067" s="1"/>
      <c r="K1067" s="1"/>
      <c r="L1067" s="1"/>
      <c r="M1067" s="7"/>
    </row>
    <row r="1068" spans="1:13" x14ac:dyDescent="0.25">
      <c r="A1068" s="5"/>
      <c r="B1068" s="3"/>
      <c r="C1068" s="1"/>
      <c r="D1068" s="1"/>
      <c r="E1068" s="1"/>
      <c r="F1068" s="1"/>
      <c r="G1068" s="1"/>
      <c r="K1068" s="1"/>
      <c r="L1068" s="1"/>
      <c r="M1068" s="7"/>
    </row>
    <row r="1069" spans="1:13" x14ac:dyDescent="0.25">
      <c r="A1069" s="5"/>
      <c r="B1069" s="3"/>
      <c r="C1069" s="1"/>
      <c r="D1069" s="1"/>
      <c r="E1069" s="1"/>
      <c r="F1069" s="1"/>
      <c r="G1069" s="1"/>
      <c r="K1069" s="1"/>
      <c r="L1069" s="1"/>
      <c r="M1069" s="7"/>
    </row>
    <row r="1070" spans="1:13" x14ac:dyDescent="0.25">
      <c r="A1070" s="5"/>
      <c r="B1070" s="3"/>
      <c r="C1070" s="1"/>
      <c r="D1070" s="1"/>
      <c r="E1070" s="1"/>
      <c r="F1070" s="1"/>
      <c r="G1070" s="1"/>
      <c r="K1070" s="1"/>
      <c r="L1070" s="1"/>
      <c r="M1070" s="7"/>
    </row>
    <row r="1071" spans="1:13" x14ac:dyDescent="0.25">
      <c r="A1071" s="5"/>
      <c r="B1071" s="3"/>
      <c r="C1071" s="1"/>
      <c r="D1071" s="1"/>
      <c r="E1071" s="1"/>
      <c r="F1071" s="1"/>
      <c r="G1071" s="1"/>
      <c r="K1071" s="1"/>
      <c r="L1071" s="1"/>
      <c r="M1071" s="7"/>
    </row>
    <row r="1072" spans="1:13" x14ac:dyDescent="0.25">
      <c r="A1072" s="5"/>
      <c r="B1072" s="3"/>
      <c r="C1072" s="1"/>
      <c r="D1072" s="1"/>
      <c r="E1072" s="1"/>
      <c r="F1072" s="1"/>
      <c r="G1072" s="1"/>
      <c r="K1072" s="1"/>
      <c r="L1072" s="1"/>
      <c r="M1072" s="7"/>
    </row>
    <row r="1073" spans="1:13" x14ac:dyDescent="0.25">
      <c r="A1073" s="5"/>
      <c r="B1073" s="3"/>
      <c r="C1073" s="1"/>
      <c r="D1073" s="1"/>
      <c r="E1073" s="1"/>
      <c r="F1073" s="1"/>
      <c r="G1073" s="1"/>
      <c r="K1073" s="1"/>
      <c r="L1073" s="1"/>
      <c r="M1073" s="7"/>
    </row>
    <row r="1074" spans="1:13" x14ac:dyDescent="0.25">
      <c r="A1074" s="5"/>
      <c r="B1074" s="3"/>
      <c r="C1074" s="1"/>
      <c r="D1074" s="1"/>
      <c r="E1074" s="1"/>
      <c r="F1074" s="1"/>
      <c r="G1074" s="1"/>
      <c r="K1074" s="1"/>
      <c r="L1074" s="1"/>
      <c r="M1074" s="7"/>
    </row>
    <row r="1075" spans="1:13" x14ac:dyDescent="0.25">
      <c r="A1075" s="5"/>
      <c r="B1075" s="3"/>
      <c r="C1075" s="1"/>
      <c r="D1075" s="1"/>
      <c r="E1075" s="1"/>
      <c r="F1075" s="1"/>
      <c r="G1075" s="1"/>
      <c r="K1075" s="1"/>
      <c r="L1075" s="1"/>
      <c r="M1075" s="7"/>
    </row>
    <row r="1076" spans="1:13" x14ac:dyDescent="0.25">
      <c r="A1076" s="5"/>
      <c r="B1076" s="3"/>
      <c r="C1076" s="1"/>
      <c r="D1076" s="1"/>
      <c r="E1076" s="1"/>
      <c r="F1076" s="1"/>
      <c r="G1076" s="1"/>
      <c r="K1076" s="1"/>
      <c r="L1076" s="1"/>
      <c r="M1076" s="7"/>
    </row>
    <row r="1077" spans="1:13" x14ac:dyDescent="0.25">
      <c r="A1077" s="5"/>
      <c r="B1077" s="3"/>
      <c r="C1077" s="1"/>
      <c r="D1077" s="1"/>
      <c r="E1077" s="1"/>
      <c r="F1077" s="1"/>
      <c r="G1077" s="1"/>
      <c r="K1077" s="1"/>
      <c r="L1077" s="1"/>
      <c r="M1077" s="7"/>
    </row>
    <row r="1078" spans="1:13" x14ac:dyDescent="0.25">
      <c r="A1078" s="5"/>
      <c r="B1078" s="3"/>
      <c r="C1078" s="1"/>
      <c r="D1078" s="1"/>
      <c r="E1078" s="1"/>
      <c r="F1078" s="1"/>
      <c r="G1078" s="1"/>
      <c r="K1078" s="1"/>
      <c r="L1078" s="1"/>
      <c r="M1078" s="7"/>
    </row>
    <row r="1079" spans="1:13" x14ac:dyDescent="0.25">
      <c r="A1079" s="5"/>
      <c r="B1079" s="3"/>
      <c r="C1079" s="1"/>
      <c r="D1079" s="1"/>
      <c r="E1079" s="1"/>
      <c r="F1079" s="1"/>
      <c r="G1079" s="1"/>
      <c r="K1079" s="1"/>
      <c r="L1079" s="1"/>
      <c r="M1079" s="7"/>
    </row>
    <row r="1080" spans="1:13" x14ac:dyDescent="0.25">
      <c r="A1080" s="5"/>
      <c r="B1080" s="3"/>
      <c r="C1080" s="1"/>
      <c r="D1080" s="1"/>
      <c r="E1080" s="1"/>
      <c r="F1080" s="1"/>
      <c r="G1080" s="1"/>
      <c r="K1080" s="1"/>
      <c r="L1080" s="1"/>
      <c r="M1080" s="7"/>
    </row>
    <row r="1081" spans="1:13" x14ac:dyDescent="0.25">
      <c r="A1081" s="5"/>
      <c r="B1081" s="3"/>
      <c r="C1081" s="1"/>
      <c r="D1081" s="1"/>
      <c r="E1081" s="1"/>
      <c r="F1081" s="1"/>
      <c r="G1081" s="1"/>
      <c r="K1081" s="1"/>
      <c r="L1081" s="1"/>
      <c r="M1081" s="7"/>
    </row>
    <row r="1082" spans="1:13" x14ac:dyDescent="0.25">
      <c r="A1082" s="5"/>
      <c r="B1082" s="3"/>
      <c r="C1082" s="1"/>
      <c r="D1082" s="1"/>
      <c r="E1082" s="1"/>
      <c r="F1082" s="1"/>
      <c r="G1082" s="1"/>
      <c r="K1082" s="1"/>
      <c r="L1082" s="1"/>
      <c r="M1082" s="7"/>
    </row>
    <row r="1083" spans="1:13" x14ac:dyDescent="0.25">
      <c r="A1083" s="5"/>
      <c r="B1083" s="3"/>
      <c r="C1083" s="1"/>
      <c r="D1083" s="1"/>
      <c r="E1083" s="1"/>
      <c r="F1083" s="1"/>
      <c r="G1083" s="1"/>
      <c r="K1083" s="1"/>
      <c r="L1083" s="1"/>
      <c r="M1083" s="7"/>
    </row>
    <row r="1084" spans="1:13" x14ac:dyDescent="0.25">
      <c r="A1084" s="5"/>
      <c r="B1084" s="3"/>
      <c r="C1084" s="1"/>
      <c r="D1084" s="1"/>
      <c r="E1084" s="1"/>
      <c r="F1084" s="1"/>
      <c r="G1084" s="1"/>
      <c r="K1084" s="1"/>
      <c r="L1084" s="1"/>
      <c r="M1084" s="7"/>
    </row>
    <row r="1085" spans="1:13" x14ac:dyDescent="0.25">
      <c r="A1085" s="5"/>
      <c r="B1085" s="3"/>
      <c r="C1085" s="1"/>
      <c r="D1085" s="1"/>
      <c r="E1085" s="1"/>
      <c r="F1085" s="1"/>
      <c r="G1085" s="1"/>
      <c r="K1085" s="1"/>
      <c r="L1085" s="1"/>
      <c r="M1085" s="7"/>
    </row>
    <row r="1086" spans="1:13" x14ac:dyDescent="0.25">
      <c r="A1086" s="5"/>
      <c r="B1086" s="3"/>
      <c r="C1086" s="1"/>
      <c r="D1086" s="1"/>
      <c r="E1086" s="1"/>
      <c r="F1086" s="1"/>
      <c r="G1086" s="1"/>
      <c r="K1086" s="1"/>
      <c r="L1086" s="1"/>
      <c r="M1086" s="7"/>
    </row>
    <row r="1087" spans="1:13" x14ac:dyDescent="0.25">
      <c r="A1087" s="5"/>
      <c r="B1087" s="3"/>
      <c r="C1087" s="1"/>
      <c r="D1087" s="1"/>
      <c r="E1087" s="1"/>
      <c r="F1087" s="1"/>
      <c r="G1087" s="1"/>
      <c r="K1087" s="1"/>
      <c r="L1087" s="1"/>
      <c r="M1087" s="7"/>
    </row>
    <row r="1088" spans="1:13" x14ac:dyDescent="0.25">
      <c r="A1088" s="5"/>
      <c r="B1088" s="3"/>
      <c r="C1088" s="1"/>
      <c r="D1088" s="1"/>
      <c r="E1088" s="1"/>
      <c r="F1088" s="1"/>
      <c r="G1088" s="1"/>
      <c r="K1088" s="1"/>
      <c r="L1088" s="1"/>
      <c r="M1088" s="7"/>
    </row>
    <row r="1089" spans="1:13" x14ac:dyDescent="0.25">
      <c r="A1089" s="5"/>
      <c r="B1089" s="3"/>
      <c r="C1089" s="1"/>
      <c r="D1089" s="1"/>
      <c r="E1089" s="1"/>
      <c r="F1089" s="1"/>
      <c r="G1089" s="1"/>
      <c r="K1089" s="1"/>
      <c r="L1089" s="1"/>
      <c r="M1089" s="7"/>
    </row>
    <row r="1090" spans="1:13" x14ac:dyDescent="0.25">
      <c r="A1090" s="5"/>
      <c r="B1090" s="3"/>
      <c r="C1090" s="1"/>
      <c r="D1090" s="1"/>
      <c r="E1090" s="1"/>
      <c r="F1090" s="1"/>
      <c r="G1090" s="1"/>
      <c r="K1090" s="1"/>
      <c r="L1090" s="1"/>
      <c r="M1090" s="7"/>
    </row>
    <row r="1091" spans="1:13" x14ac:dyDescent="0.25">
      <c r="A1091" s="5"/>
      <c r="B1091" s="3"/>
      <c r="C1091" s="1"/>
      <c r="D1091" s="1"/>
      <c r="E1091" s="1"/>
      <c r="F1091" s="1"/>
      <c r="G1091" s="1"/>
      <c r="K1091" s="1"/>
      <c r="L1091" s="1"/>
      <c r="M1091" s="7"/>
    </row>
    <row r="1092" spans="1:13" x14ac:dyDescent="0.25">
      <c r="A1092" s="5"/>
      <c r="B1092" s="3"/>
      <c r="C1092" s="1"/>
      <c r="D1092" s="1"/>
      <c r="E1092" s="1"/>
      <c r="F1092" s="1"/>
      <c r="G1092" s="1"/>
      <c r="K1092" s="1"/>
      <c r="L1092" s="1"/>
      <c r="M1092" s="7"/>
    </row>
    <row r="1093" spans="1:13" x14ac:dyDescent="0.25">
      <c r="A1093" s="5"/>
      <c r="B1093" s="3"/>
      <c r="C1093" s="1"/>
      <c r="D1093" s="1"/>
      <c r="E1093" s="1"/>
      <c r="F1093" s="1"/>
      <c r="G1093" s="1"/>
      <c r="K1093" s="1"/>
      <c r="L1093" s="1"/>
      <c r="M1093" s="7"/>
    </row>
    <row r="1094" spans="1:13" x14ac:dyDescent="0.25">
      <c r="A1094" s="5"/>
      <c r="B1094" s="3"/>
      <c r="C1094" s="1"/>
      <c r="D1094" s="1"/>
      <c r="E1094" s="1"/>
      <c r="F1094" s="1"/>
      <c r="G1094" s="1"/>
      <c r="K1094" s="1"/>
      <c r="L1094" s="1"/>
      <c r="M1094" s="7"/>
    </row>
    <row r="1095" spans="1:13" x14ac:dyDescent="0.25">
      <c r="A1095" s="5"/>
      <c r="B1095" s="3"/>
      <c r="C1095" s="1"/>
      <c r="D1095" s="1"/>
      <c r="E1095" s="1"/>
      <c r="F1095" s="1"/>
      <c r="G1095" s="1"/>
      <c r="K1095" s="1"/>
      <c r="L1095" s="1"/>
      <c r="M1095" s="7"/>
    </row>
    <row r="1096" spans="1:13" x14ac:dyDescent="0.25">
      <c r="A1096" s="5"/>
      <c r="B1096" s="3"/>
      <c r="C1096" s="1"/>
      <c r="D1096" s="1"/>
      <c r="E1096" s="1"/>
      <c r="F1096" s="1"/>
      <c r="G1096" s="1"/>
      <c r="K1096" s="1"/>
      <c r="L1096" s="1"/>
      <c r="M1096" s="7"/>
    </row>
    <row r="1097" spans="1:13" x14ac:dyDescent="0.25">
      <c r="A1097" s="5"/>
      <c r="B1097" s="3"/>
      <c r="C1097" s="1"/>
      <c r="D1097" s="1"/>
      <c r="E1097" s="1"/>
      <c r="F1097" s="1"/>
      <c r="G1097" s="1"/>
      <c r="K1097" s="1"/>
      <c r="L1097" s="1"/>
      <c r="M1097" s="7"/>
    </row>
    <row r="1098" spans="1:13" x14ac:dyDescent="0.25">
      <c r="A1098" s="5"/>
      <c r="B1098" s="3"/>
      <c r="C1098" s="1"/>
      <c r="D1098" s="1"/>
      <c r="E1098" s="1"/>
      <c r="F1098" s="1"/>
      <c r="G1098" s="1"/>
      <c r="K1098" s="1"/>
      <c r="L1098" s="1"/>
      <c r="M1098" s="7"/>
    </row>
    <row r="1099" spans="1:13" x14ac:dyDescent="0.25">
      <c r="A1099" s="5"/>
      <c r="B1099" s="3"/>
      <c r="C1099" s="1"/>
      <c r="D1099" s="1"/>
      <c r="E1099" s="1"/>
      <c r="F1099" s="1"/>
      <c r="G1099" s="1"/>
      <c r="K1099" s="1"/>
      <c r="L1099" s="1"/>
      <c r="M1099" s="7"/>
    </row>
    <row r="1100" spans="1:13" x14ac:dyDescent="0.25">
      <c r="A1100" s="5"/>
      <c r="B1100" s="3"/>
      <c r="C1100" s="1"/>
      <c r="D1100" s="1"/>
      <c r="E1100" s="1"/>
      <c r="F1100" s="1"/>
      <c r="G1100" s="1"/>
      <c r="K1100" s="1"/>
      <c r="L1100" s="1"/>
      <c r="M1100" s="7"/>
    </row>
    <row r="1101" spans="1:13" x14ac:dyDescent="0.25">
      <c r="A1101" s="5"/>
      <c r="B1101" s="3"/>
      <c r="C1101" s="1"/>
      <c r="D1101" s="1"/>
      <c r="E1101" s="1"/>
      <c r="F1101" s="1"/>
      <c r="G1101" s="1"/>
      <c r="K1101" s="1"/>
      <c r="L1101" s="1"/>
      <c r="M1101" s="7"/>
    </row>
    <row r="1102" spans="1:13" x14ac:dyDescent="0.25">
      <c r="A1102" s="5"/>
      <c r="B1102" s="3"/>
      <c r="C1102" s="1"/>
      <c r="D1102" s="1"/>
      <c r="E1102" s="1"/>
      <c r="F1102" s="1"/>
      <c r="G1102" s="1"/>
      <c r="K1102" s="1"/>
      <c r="L1102" s="1"/>
      <c r="M1102" s="7"/>
    </row>
    <row r="1103" spans="1:13" x14ac:dyDescent="0.25">
      <c r="A1103" s="5"/>
      <c r="B1103" s="3"/>
      <c r="C1103" s="1"/>
      <c r="D1103" s="1"/>
      <c r="E1103" s="1"/>
      <c r="F1103" s="1"/>
      <c r="G1103" s="1"/>
      <c r="K1103" s="1"/>
      <c r="L1103" s="1"/>
      <c r="M1103" s="7"/>
    </row>
    <row r="1104" spans="1:13" x14ac:dyDescent="0.25">
      <c r="A1104" s="5"/>
      <c r="B1104" s="3"/>
      <c r="C1104" s="1"/>
      <c r="D1104" s="1"/>
      <c r="E1104" s="1"/>
      <c r="F1104" s="1"/>
      <c r="G1104" s="1"/>
      <c r="K1104" s="1"/>
      <c r="L1104" s="1"/>
      <c r="M1104" s="7"/>
    </row>
    <row r="1105" spans="1:13" x14ac:dyDescent="0.25">
      <c r="A1105" s="5"/>
      <c r="B1105" s="3"/>
      <c r="C1105" s="1"/>
      <c r="D1105" s="1"/>
      <c r="E1105" s="1"/>
      <c r="F1105" s="1"/>
      <c r="G1105" s="1"/>
      <c r="K1105" s="1"/>
      <c r="L1105" s="1"/>
      <c r="M1105" s="7"/>
    </row>
    <row r="1106" spans="1:13" x14ac:dyDescent="0.25">
      <c r="A1106" s="5"/>
      <c r="B1106" s="3"/>
      <c r="C1106" s="1"/>
      <c r="D1106" s="1"/>
      <c r="E1106" s="1"/>
      <c r="F1106" s="1"/>
      <c r="G1106" s="1"/>
      <c r="K1106" s="1"/>
      <c r="L1106" s="1"/>
      <c r="M1106" s="7"/>
    </row>
    <row r="1107" spans="1:13" x14ac:dyDescent="0.25">
      <c r="A1107" s="5"/>
      <c r="B1107" s="3"/>
      <c r="C1107" s="1"/>
      <c r="D1107" s="1"/>
      <c r="E1107" s="1"/>
      <c r="F1107" s="1"/>
      <c r="G1107" s="1"/>
      <c r="K1107" s="1"/>
      <c r="L1107" s="1"/>
      <c r="M1107" s="7"/>
    </row>
    <row r="1108" spans="1:13" x14ac:dyDescent="0.25">
      <c r="A1108" s="5"/>
      <c r="B1108" s="3"/>
      <c r="C1108" s="1"/>
      <c r="D1108" s="1"/>
      <c r="E1108" s="1"/>
      <c r="F1108" s="1"/>
      <c r="G1108" s="1"/>
      <c r="K1108" s="1"/>
      <c r="L1108" s="1"/>
      <c r="M1108" s="7"/>
    </row>
    <row r="1109" spans="1:13" x14ac:dyDescent="0.25">
      <c r="A1109" s="5"/>
      <c r="B1109" s="3"/>
      <c r="C1109" s="1"/>
      <c r="D1109" s="1"/>
      <c r="E1109" s="1"/>
      <c r="F1109" s="1"/>
      <c r="G1109" s="1"/>
      <c r="K1109" s="1"/>
      <c r="L1109" s="1"/>
      <c r="M1109" s="7"/>
    </row>
    <row r="1110" spans="1:13" x14ac:dyDescent="0.25">
      <c r="A1110" s="5"/>
      <c r="B1110" s="3"/>
      <c r="C1110" s="1"/>
      <c r="D1110" s="1"/>
      <c r="E1110" s="1"/>
      <c r="F1110" s="1"/>
      <c r="G1110" s="1"/>
      <c r="K1110" s="1"/>
      <c r="L1110" s="1"/>
      <c r="M1110" s="7"/>
    </row>
    <row r="1111" spans="1:13" x14ac:dyDescent="0.25">
      <c r="A1111" s="5"/>
      <c r="B1111" s="3"/>
      <c r="C1111" s="1"/>
      <c r="D1111" s="1"/>
      <c r="E1111" s="1"/>
      <c r="F1111" s="1"/>
      <c r="G1111" s="1"/>
      <c r="K1111" s="1"/>
      <c r="L1111" s="1"/>
      <c r="M1111" s="7"/>
    </row>
    <row r="1112" spans="1:13" x14ac:dyDescent="0.25">
      <c r="A1112" s="5"/>
      <c r="B1112" s="3"/>
      <c r="C1112" s="1"/>
      <c r="D1112" s="1"/>
      <c r="E1112" s="1"/>
      <c r="F1112" s="1"/>
      <c r="G1112" s="1"/>
      <c r="K1112" s="1"/>
      <c r="L1112" s="1"/>
      <c r="M1112" s="7"/>
    </row>
    <row r="1113" spans="1:13" x14ac:dyDescent="0.25">
      <c r="A1113" s="5"/>
      <c r="B1113" s="3"/>
      <c r="C1113" s="1"/>
      <c r="D1113" s="1"/>
      <c r="E1113" s="1"/>
      <c r="F1113" s="1"/>
      <c r="G1113" s="1"/>
      <c r="K1113" s="1"/>
      <c r="L1113" s="1"/>
      <c r="M1113" s="7"/>
    </row>
    <row r="1114" spans="1:13" x14ac:dyDescent="0.25">
      <c r="A1114" s="5"/>
      <c r="B1114" s="3"/>
      <c r="C1114" s="1"/>
      <c r="D1114" s="1"/>
      <c r="E1114" s="1"/>
      <c r="F1114" s="1"/>
      <c r="G1114" s="1"/>
      <c r="K1114" s="1"/>
      <c r="L1114" s="1"/>
      <c r="M1114" s="7"/>
    </row>
    <row r="1115" spans="1:13" x14ac:dyDescent="0.25">
      <c r="A1115" s="5"/>
      <c r="B1115" s="3"/>
      <c r="C1115" s="1"/>
      <c r="D1115" s="1"/>
      <c r="E1115" s="1"/>
      <c r="F1115" s="1"/>
      <c r="G1115" s="1"/>
      <c r="K1115" s="1"/>
      <c r="L1115" s="1"/>
      <c r="M1115" s="7"/>
    </row>
    <row r="1116" spans="1:13" x14ac:dyDescent="0.25">
      <c r="A1116" s="5"/>
      <c r="B1116" s="3"/>
      <c r="C1116" s="1"/>
      <c r="D1116" s="1"/>
      <c r="E1116" s="1"/>
      <c r="F1116" s="1"/>
      <c r="G1116" s="1"/>
      <c r="K1116" s="1"/>
      <c r="L1116" s="1"/>
      <c r="M1116" s="7"/>
    </row>
    <row r="1117" spans="1:13" x14ac:dyDescent="0.25">
      <c r="A1117" s="5"/>
      <c r="B1117" s="3"/>
      <c r="C1117" s="1"/>
      <c r="D1117" s="1"/>
      <c r="E1117" s="1"/>
      <c r="F1117" s="1"/>
      <c r="G1117" s="1"/>
      <c r="K1117" s="1"/>
      <c r="L1117" s="1"/>
      <c r="M1117" s="7"/>
    </row>
    <row r="1118" spans="1:13" x14ac:dyDescent="0.25">
      <c r="A1118" s="5"/>
      <c r="B1118" s="3"/>
      <c r="C1118" s="1"/>
      <c r="D1118" s="1"/>
      <c r="E1118" s="1"/>
      <c r="F1118" s="1"/>
      <c r="G1118" s="1"/>
      <c r="K1118" s="1"/>
      <c r="L1118" s="1"/>
      <c r="M1118" s="7"/>
    </row>
    <row r="1119" spans="1:13" x14ac:dyDescent="0.25">
      <c r="A1119" s="5"/>
      <c r="B1119" s="3"/>
      <c r="C1119" s="1"/>
      <c r="D1119" s="1"/>
      <c r="E1119" s="1"/>
      <c r="F1119" s="1"/>
      <c r="G1119" s="1"/>
      <c r="K1119" s="1"/>
      <c r="L1119" s="1"/>
      <c r="M1119" s="7"/>
    </row>
    <row r="1120" spans="1:13" x14ac:dyDescent="0.25">
      <c r="A1120" s="5"/>
      <c r="B1120" s="3"/>
      <c r="C1120" s="1"/>
      <c r="D1120" s="1"/>
      <c r="E1120" s="1"/>
      <c r="F1120" s="1"/>
      <c r="G1120" s="1"/>
      <c r="K1120" s="1"/>
      <c r="L1120" s="1"/>
      <c r="M1120" s="7"/>
    </row>
    <row r="1121" spans="1:13" x14ac:dyDescent="0.25">
      <c r="A1121" s="5"/>
      <c r="B1121" s="3"/>
      <c r="C1121" s="1"/>
      <c r="D1121" s="1"/>
      <c r="E1121" s="1"/>
      <c r="F1121" s="1"/>
      <c r="G1121" s="1"/>
      <c r="K1121" s="1"/>
      <c r="L1121" s="1"/>
      <c r="M1121" s="7"/>
    </row>
    <row r="1122" spans="1:13" x14ac:dyDescent="0.25">
      <c r="A1122" s="5"/>
      <c r="B1122" s="3"/>
      <c r="C1122" s="1"/>
      <c r="D1122" s="1"/>
      <c r="E1122" s="1"/>
      <c r="F1122" s="1"/>
      <c r="G1122" s="1"/>
      <c r="K1122" s="1"/>
      <c r="L1122" s="1"/>
      <c r="M1122" s="7"/>
    </row>
    <row r="1123" spans="1:13" x14ac:dyDescent="0.25">
      <c r="A1123" s="5"/>
      <c r="B1123" s="3"/>
      <c r="C1123" s="1"/>
      <c r="D1123" s="1"/>
      <c r="E1123" s="1"/>
      <c r="F1123" s="1"/>
      <c r="G1123" s="1"/>
      <c r="K1123" s="1"/>
      <c r="L1123" s="1"/>
      <c r="M1123" s="7"/>
    </row>
    <row r="1124" spans="1:13" x14ac:dyDescent="0.25">
      <c r="A1124" s="5"/>
      <c r="B1124" s="3"/>
      <c r="C1124" s="1"/>
      <c r="D1124" s="1"/>
      <c r="E1124" s="1"/>
      <c r="F1124" s="1"/>
      <c r="G1124" s="1"/>
      <c r="K1124" s="1"/>
      <c r="L1124" s="1"/>
      <c r="M1124" s="7"/>
    </row>
    <row r="1125" spans="1:13" x14ac:dyDescent="0.25">
      <c r="A1125" s="5"/>
      <c r="B1125" s="3"/>
      <c r="C1125" s="1"/>
      <c r="D1125" s="1"/>
      <c r="E1125" s="1"/>
      <c r="F1125" s="1"/>
      <c r="G1125" s="1"/>
      <c r="K1125" s="1"/>
      <c r="L1125" s="1"/>
      <c r="M1125" s="7"/>
    </row>
    <row r="1126" spans="1:13" x14ac:dyDescent="0.25">
      <c r="A1126" s="5"/>
      <c r="B1126" s="3"/>
      <c r="C1126" s="1"/>
      <c r="D1126" s="1"/>
      <c r="E1126" s="1"/>
      <c r="F1126" s="1"/>
      <c r="G1126" s="1"/>
      <c r="K1126" s="1"/>
      <c r="L1126" s="1"/>
      <c r="M1126" s="7"/>
    </row>
    <row r="1127" spans="1:13" x14ac:dyDescent="0.25">
      <c r="A1127" s="5"/>
      <c r="B1127" s="3"/>
      <c r="C1127" s="1"/>
      <c r="D1127" s="1"/>
      <c r="E1127" s="1"/>
      <c r="F1127" s="1"/>
      <c r="G1127" s="1"/>
      <c r="K1127" s="1"/>
      <c r="L1127" s="1"/>
      <c r="M1127" s="7"/>
    </row>
    <row r="1128" spans="1:13" x14ac:dyDescent="0.25">
      <c r="A1128" s="5"/>
      <c r="B1128" s="3"/>
      <c r="C1128" s="1"/>
      <c r="D1128" s="1"/>
      <c r="E1128" s="1"/>
      <c r="F1128" s="1"/>
      <c r="G1128" s="1"/>
      <c r="K1128" s="1"/>
      <c r="L1128" s="1"/>
      <c r="M1128" s="7"/>
    </row>
    <row r="1129" spans="1:13" x14ac:dyDescent="0.25">
      <c r="A1129" s="5"/>
      <c r="B1129" s="3"/>
      <c r="C1129" s="1"/>
      <c r="D1129" s="1"/>
      <c r="E1129" s="1"/>
      <c r="F1129" s="1"/>
      <c r="G1129" s="1"/>
      <c r="K1129" s="1"/>
      <c r="L1129" s="1"/>
      <c r="M1129" s="7"/>
    </row>
    <row r="1130" spans="1:13" x14ac:dyDescent="0.25">
      <c r="A1130" s="5"/>
      <c r="B1130" s="3"/>
      <c r="C1130" s="1"/>
      <c r="D1130" s="1"/>
      <c r="E1130" s="1"/>
      <c r="F1130" s="1"/>
      <c r="G1130" s="1"/>
      <c r="K1130" s="1"/>
      <c r="L1130" s="1"/>
      <c r="M1130" s="7"/>
    </row>
    <row r="1131" spans="1:13" x14ac:dyDescent="0.25">
      <c r="A1131" s="5"/>
      <c r="B1131" s="3"/>
      <c r="C1131" s="1"/>
      <c r="D1131" s="1"/>
      <c r="E1131" s="1"/>
      <c r="F1131" s="1"/>
      <c r="G1131" s="1"/>
      <c r="K1131" s="1"/>
      <c r="L1131" s="1"/>
      <c r="M1131" s="7"/>
    </row>
    <row r="1132" spans="1:13" x14ac:dyDescent="0.25">
      <c r="A1132" s="5"/>
      <c r="B1132" s="3"/>
      <c r="C1132" s="1"/>
      <c r="D1132" s="1"/>
      <c r="E1132" s="1"/>
      <c r="F1132" s="1"/>
      <c r="G1132" s="1"/>
      <c r="K1132" s="1"/>
      <c r="L1132" s="1"/>
      <c r="M1132" s="7"/>
    </row>
    <row r="1133" spans="1:13" x14ac:dyDescent="0.25">
      <c r="A1133" s="5"/>
      <c r="B1133" s="3"/>
      <c r="C1133" s="1"/>
      <c r="D1133" s="1"/>
      <c r="E1133" s="1"/>
      <c r="F1133" s="1"/>
      <c r="G1133" s="1"/>
      <c r="K1133" s="1"/>
      <c r="L1133" s="1"/>
      <c r="M1133" s="7"/>
    </row>
    <row r="1134" spans="1:13" x14ac:dyDescent="0.25">
      <c r="A1134" s="5"/>
      <c r="B1134" s="3"/>
      <c r="C1134" s="1"/>
      <c r="D1134" s="1"/>
      <c r="E1134" s="1"/>
      <c r="F1134" s="1"/>
      <c r="G1134" s="1"/>
      <c r="K1134" s="1"/>
      <c r="L1134" s="1"/>
      <c r="M1134" s="7"/>
    </row>
    <row r="1135" spans="1:13" x14ac:dyDescent="0.25">
      <c r="A1135" s="5"/>
      <c r="B1135" s="3"/>
      <c r="C1135" s="1"/>
      <c r="D1135" s="1"/>
      <c r="E1135" s="1"/>
      <c r="F1135" s="1"/>
      <c r="G1135" s="1"/>
      <c r="K1135" s="1"/>
      <c r="L1135" s="1"/>
      <c r="M1135" s="7"/>
    </row>
    <row r="1136" spans="1:13" x14ac:dyDescent="0.25">
      <c r="A1136" s="5"/>
      <c r="B1136" s="3"/>
      <c r="C1136" s="1"/>
      <c r="D1136" s="1"/>
      <c r="E1136" s="1"/>
      <c r="F1136" s="1"/>
      <c r="G1136" s="1"/>
      <c r="K1136" s="1"/>
      <c r="L1136" s="1"/>
      <c r="M1136" s="7"/>
    </row>
    <row r="1137" spans="1:13" x14ac:dyDescent="0.25">
      <c r="A1137" s="5"/>
      <c r="B1137" s="3"/>
      <c r="C1137" s="1"/>
      <c r="D1137" s="1"/>
      <c r="E1137" s="1"/>
      <c r="F1137" s="1"/>
      <c r="G1137" s="1"/>
      <c r="K1137" s="1"/>
      <c r="L1137" s="1"/>
      <c r="M1137" s="7"/>
    </row>
    <row r="1138" spans="1:13" x14ac:dyDescent="0.25">
      <c r="A1138" s="5"/>
      <c r="B1138" s="3"/>
      <c r="C1138" s="1"/>
      <c r="D1138" s="1"/>
      <c r="E1138" s="1"/>
      <c r="F1138" s="1"/>
      <c r="G1138" s="1"/>
      <c r="K1138" s="1"/>
      <c r="L1138" s="1"/>
      <c r="M1138" s="7"/>
    </row>
    <row r="1139" spans="1:13" x14ac:dyDescent="0.25">
      <c r="A1139" s="5"/>
      <c r="B1139" s="3"/>
      <c r="C1139" s="1"/>
      <c r="D1139" s="1"/>
      <c r="E1139" s="1"/>
      <c r="F1139" s="1"/>
      <c r="G1139" s="1"/>
      <c r="K1139" s="1"/>
      <c r="L1139" s="1"/>
      <c r="M1139" s="7"/>
    </row>
    <row r="1140" spans="1:13" x14ac:dyDescent="0.25">
      <c r="A1140" s="5"/>
      <c r="B1140" s="3"/>
      <c r="C1140" s="1"/>
      <c r="D1140" s="1"/>
      <c r="E1140" s="1"/>
      <c r="F1140" s="1"/>
      <c r="G1140" s="1"/>
      <c r="K1140" s="1"/>
      <c r="L1140" s="1"/>
      <c r="M1140" s="7"/>
    </row>
    <row r="1141" spans="1:13" x14ac:dyDescent="0.25">
      <c r="A1141" s="5"/>
      <c r="B1141" s="3"/>
      <c r="C1141" s="1"/>
      <c r="D1141" s="1"/>
      <c r="E1141" s="1"/>
      <c r="F1141" s="1"/>
      <c r="G1141" s="1"/>
      <c r="K1141" s="1"/>
      <c r="L1141" s="1"/>
      <c r="M1141" s="7"/>
    </row>
    <row r="1142" spans="1:13" x14ac:dyDescent="0.25">
      <c r="A1142" s="5"/>
      <c r="B1142" s="3"/>
      <c r="C1142" s="1"/>
      <c r="D1142" s="1"/>
      <c r="E1142" s="1"/>
      <c r="F1142" s="1"/>
      <c r="G1142" s="1"/>
      <c r="K1142" s="1"/>
      <c r="L1142" s="1"/>
      <c r="M1142" s="7"/>
    </row>
    <row r="1143" spans="1:13" x14ac:dyDescent="0.25">
      <c r="A1143" s="5"/>
      <c r="B1143" s="3"/>
      <c r="C1143" s="1"/>
      <c r="D1143" s="1"/>
      <c r="E1143" s="1"/>
      <c r="F1143" s="1"/>
      <c r="G1143" s="1"/>
      <c r="K1143" s="1"/>
      <c r="L1143" s="1"/>
      <c r="M1143" s="7"/>
    </row>
    <row r="1144" spans="1:13" x14ac:dyDescent="0.25">
      <c r="A1144" s="5"/>
      <c r="B1144" s="3"/>
      <c r="C1144" s="1"/>
      <c r="D1144" s="1"/>
      <c r="E1144" s="1"/>
      <c r="F1144" s="1"/>
      <c r="G1144" s="1"/>
      <c r="K1144" s="1"/>
      <c r="L1144" s="1"/>
      <c r="M1144" s="7"/>
    </row>
    <row r="1145" spans="1:13" x14ac:dyDescent="0.25">
      <c r="A1145" s="5"/>
      <c r="B1145" s="3"/>
      <c r="C1145" s="1"/>
      <c r="D1145" s="1"/>
      <c r="E1145" s="1"/>
      <c r="F1145" s="1"/>
      <c r="G1145" s="1"/>
      <c r="K1145" s="1"/>
      <c r="L1145" s="1"/>
      <c r="M1145" s="7"/>
    </row>
    <row r="1146" spans="1:13" x14ac:dyDescent="0.25">
      <c r="A1146" s="5"/>
      <c r="B1146" s="3"/>
      <c r="C1146" s="1"/>
      <c r="D1146" s="1"/>
      <c r="E1146" s="1"/>
      <c r="F1146" s="1"/>
      <c r="G1146" s="1"/>
      <c r="K1146" s="1"/>
      <c r="L1146" s="1"/>
      <c r="M1146" s="7"/>
    </row>
    <row r="1147" spans="1:13" x14ac:dyDescent="0.25">
      <c r="A1147" s="5"/>
      <c r="B1147" s="3"/>
      <c r="C1147" s="1"/>
      <c r="D1147" s="1"/>
      <c r="E1147" s="1"/>
      <c r="F1147" s="1"/>
      <c r="G1147" s="1"/>
      <c r="K1147" s="1"/>
      <c r="L1147" s="1"/>
      <c r="M1147" s="7"/>
    </row>
    <row r="1148" spans="1:13" x14ac:dyDescent="0.25">
      <c r="A1148" s="5"/>
      <c r="B1148" s="3"/>
      <c r="C1148" s="1"/>
      <c r="D1148" s="1"/>
      <c r="E1148" s="1"/>
      <c r="F1148" s="1"/>
      <c r="G1148" s="1"/>
      <c r="K1148" s="1"/>
      <c r="L1148" s="1"/>
      <c r="M1148" s="7"/>
    </row>
    <row r="1149" spans="1:13" x14ac:dyDescent="0.25">
      <c r="A1149" s="5"/>
      <c r="B1149" s="3"/>
      <c r="C1149" s="1"/>
      <c r="D1149" s="1"/>
      <c r="E1149" s="1"/>
      <c r="F1149" s="1"/>
      <c r="G1149" s="1"/>
      <c r="K1149" s="1"/>
      <c r="L1149" s="1"/>
      <c r="M1149" s="7"/>
    </row>
    <row r="1150" spans="1:13" x14ac:dyDescent="0.25">
      <c r="A1150" s="5"/>
      <c r="B1150" s="3"/>
      <c r="C1150" s="1"/>
      <c r="D1150" s="1"/>
      <c r="E1150" s="1"/>
      <c r="F1150" s="1"/>
      <c r="G1150" s="1"/>
      <c r="K1150" s="1"/>
      <c r="L1150" s="1"/>
      <c r="M1150" s="7"/>
    </row>
    <row r="1151" spans="1:13" x14ac:dyDescent="0.25">
      <c r="A1151" s="5"/>
      <c r="B1151" s="3"/>
      <c r="C1151" s="1"/>
      <c r="D1151" s="1"/>
      <c r="E1151" s="1"/>
      <c r="F1151" s="1"/>
      <c r="G1151" s="1"/>
      <c r="K1151" s="1"/>
      <c r="L1151" s="1"/>
      <c r="M1151" s="7"/>
    </row>
    <row r="1152" spans="1:13" x14ac:dyDescent="0.25">
      <c r="A1152" s="5"/>
      <c r="B1152" s="3"/>
      <c r="C1152" s="1"/>
      <c r="D1152" s="1"/>
      <c r="E1152" s="1"/>
      <c r="F1152" s="1"/>
      <c r="G1152" s="1"/>
      <c r="K1152" s="1"/>
      <c r="L1152" s="1"/>
      <c r="M1152" s="7"/>
    </row>
    <row r="1153" spans="1:13" x14ac:dyDescent="0.25">
      <c r="A1153" s="5"/>
      <c r="B1153" s="3"/>
      <c r="C1153" s="1"/>
      <c r="D1153" s="1"/>
      <c r="E1153" s="1"/>
      <c r="F1153" s="1"/>
      <c r="G1153" s="1"/>
      <c r="K1153" s="1"/>
      <c r="L1153" s="1"/>
      <c r="M1153" s="7"/>
    </row>
    <row r="1154" spans="1:13" x14ac:dyDescent="0.25">
      <c r="A1154" s="5"/>
      <c r="B1154" s="3"/>
      <c r="C1154" s="1"/>
      <c r="D1154" s="1"/>
      <c r="E1154" s="1"/>
      <c r="F1154" s="1"/>
      <c r="G1154" s="1"/>
      <c r="K1154" s="1"/>
      <c r="L1154" s="1"/>
      <c r="M1154" s="7"/>
    </row>
    <row r="1155" spans="1:13" x14ac:dyDescent="0.25">
      <c r="A1155" s="5"/>
      <c r="B1155" s="3"/>
      <c r="C1155" s="1"/>
      <c r="D1155" s="1"/>
      <c r="E1155" s="1"/>
      <c r="F1155" s="1"/>
      <c r="G1155" s="1"/>
      <c r="K1155" s="1"/>
      <c r="L1155" s="1"/>
      <c r="M1155" s="7"/>
    </row>
    <row r="1156" spans="1:13" x14ac:dyDescent="0.25">
      <c r="A1156" s="5"/>
      <c r="B1156" s="3"/>
      <c r="C1156" s="1"/>
      <c r="D1156" s="1"/>
      <c r="E1156" s="1"/>
      <c r="F1156" s="1"/>
      <c r="G1156" s="1"/>
      <c r="K1156" s="1"/>
      <c r="L1156" s="1"/>
      <c r="M1156" s="7"/>
    </row>
    <row r="1157" spans="1:13" x14ac:dyDescent="0.25">
      <c r="A1157" s="5"/>
      <c r="B1157" s="3"/>
      <c r="C1157" s="1"/>
      <c r="D1157" s="1"/>
      <c r="E1157" s="1"/>
      <c r="F1157" s="1"/>
      <c r="G1157" s="1"/>
      <c r="K1157" s="1"/>
      <c r="L1157" s="1"/>
      <c r="M1157" s="7"/>
    </row>
    <row r="1158" spans="1:13" x14ac:dyDescent="0.25">
      <c r="A1158" s="5"/>
      <c r="B1158" s="3"/>
      <c r="C1158" s="1"/>
      <c r="D1158" s="1"/>
      <c r="E1158" s="1"/>
      <c r="F1158" s="1"/>
      <c r="G1158" s="1"/>
      <c r="K1158" s="1"/>
      <c r="L1158" s="1"/>
      <c r="M1158" s="7"/>
    </row>
    <row r="1159" spans="1:13" x14ac:dyDescent="0.25">
      <c r="A1159" s="5"/>
      <c r="B1159" s="3"/>
      <c r="C1159" s="1"/>
      <c r="D1159" s="1"/>
      <c r="E1159" s="1"/>
      <c r="F1159" s="1"/>
      <c r="G1159" s="1"/>
      <c r="K1159" s="1"/>
      <c r="L1159" s="1"/>
      <c r="M1159" s="7"/>
    </row>
    <row r="1160" spans="1:13" x14ac:dyDescent="0.25">
      <c r="A1160" s="5"/>
      <c r="B1160" s="3"/>
      <c r="C1160" s="1"/>
      <c r="D1160" s="1"/>
      <c r="E1160" s="1"/>
      <c r="F1160" s="1"/>
      <c r="G1160" s="1"/>
      <c r="K1160" s="1"/>
      <c r="L1160" s="1"/>
      <c r="M1160" s="7"/>
    </row>
    <row r="1161" spans="1:13" x14ac:dyDescent="0.25">
      <c r="A1161" s="5"/>
      <c r="B1161" s="3"/>
      <c r="C1161" s="1"/>
      <c r="D1161" s="1"/>
      <c r="E1161" s="1"/>
      <c r="F1161" s="1"/>
      <c r="G1161" s="1"/>
      <c r="K1161" s="1"/>
      <c r="L1161" s="1"/>
      <c r="M1161" s="7"/>
    </row>
    <row r="1162" spans="1:13" x14ac:dyDescent="0.25">
      <c r="A1162" s="5"/>
      <c r="B1162" s="3"/>
      <c r="C1162" s="1"/>
      <c r="D1162" s="1"/>
      <c r="E1162" s="1"/>
      <c r="F1162" s="1"/>
      <c r="G1162" s="1"/>
      <c r="K1162" s="1"/>
      <c r="L1162" s="1"/>
      <c r="M1162" s="7"/>
    </row>
    <row r="1163" spans="1:13" x14ac:dyDescent="0.25">
      <c r="A1163" s="5"/>
      <c r="B1163" s="3"/>
      <c r="C1163" s="1"/>
      <c r="D1163" s="1"/>
      <c r="E1163" s="1"/>
      <c r="F1163" s="1"/>
      <c r="G1163" s="1"/>
      <c r="K1163" s="1"/>
      <c r="L1163" s="1"/>
      <c r="M1163" s="7"/>
    </row>
    <row r="1164" spans="1:13" x14ac:dyDescent="0.25">
      <c r="A1164" s="5"/>
      <c r="B1164" s="3"/>
      <c r="C1164" s="1"/>
      <c r="D1164" s="1"/>
      <c r="E1164" s="1"/>
      <c r="F1164" s="1"/>
      <c r="G1164" s="1"/>
      <c r="K1164" s="1"/>
      <c r="L1164" s="1"/>
      <c r="M1164" s="7"/>
    </row>
    <row r="1165" spans="1:13" x14ac:dyDescent="0.25">
      <c r="A1165" s="5"/>
      <c r="B1165" s="3"/>
      <c r="C1165" s="1"/>
      <c r="D1165" s="1"/>
      <c r="E1165" s="1"/>
      <c r="F1165" s="1"/>
      <c r="G1165" s="1"/>
      <c r="K1165" s="1"/>
      <c r="L1165" s="1"/>
      <c r="M1165" s="7"/>
    </row>
    <row r="1166" spans="1:13" x14ac:dyDescent="0.25">
      <c r="A1166" s="5"/>
      <c r="B1166" s="3"/>
      <c r="C1166" s="1"/>
      <c r="D1166" s="1"/>
      <c r="E1166" s="1"/>
      <c r="F1166" s="1"/>
      <c r="G1166" s="1"/>
      <c r="K1166" s="1"/>
      <c r="L1166" s="1"/>
      <c r="M1166" s="7"/>
    </row>
    <row r="1167" spans="1:13" x14ac:dyDescent="0.25">
      <c r="A1167" s="5"/>
      <c r="B1167" s="3"/>
      <c r="C1167" s="1"/>
      <c r="D1167" s="1"/>
      <c r="E1167" s="1"/>
      <c r="F1167" s="1"/>
      <c r="G1167" s="1"/>
      <c r="K1167" s="1"/>
      <c r="L1167" s="1"/>
      <c r="M1167" s="7"/>
    </row>
    <row r="1168" spans="1:13" x14ac:dyDescent="0.25">
      <c r="A1168" s="5"/>
      <c r="B1168" s="3"/>
      <c r="C1168" s="1"/>
      <c r="D1168" s="1"/>
      <c r="E1168" s="1"/>
      <c r="F1168" s="1"/>
      <c r="G1168" s="1"/>
      <c r="K1168" s="1"/>
      <c r="L1168" s="1"/>
      <c r="M1168" s="7"/>
    </row>
    <row r="1169" spans="1:13" x14ac:dyDescent="0.25">
      <c r="A1169" s="5"/>
      <c r="B1169" s="3"/>
      <c r="C1169" s="1"/>
      <c r="D1169" s="1"/>
      <c r="E1169" s="1"/>
      <c r="F1169" s="1"/>
      <c r="G1169" s="1"/>
      <c r="K1169" s="1"/>
      <c r="L1169" s="1"/>
      <c r="M1169" s="7"/>
    </row>
    <row r="1170" spans="1:13" x14ac:dyDescent="0.25">
      <c r="A1170" s="5"/>
      <c r="B1170" s="3"/>
      <c r="C1170" s="1"/>
      <c r="D1170" s="1"/>
      <c r="E1170" s="1"/>
      <c r="F1170" s="1"/>
      <c r="G1170" s="1"/>
      <c r="K1170" s="1"/>
      <c r="L1170" s="1"/>
      <c r="M1170" s="7"/>
    </row>
    <row r="1171" spans="1:13" x14ac:dyDescent="0.25">
      <c r="A1171" s="5"/>
      <c r="B1171" s="3"/>
      <c r="C1171" s="1"/>
      <c r="D1171" s="1"/>
      <c r="E1171" s="1"/>
      <c r="F1171" s="1"/>
      <c r="G1171" s="1"/>
      <c r="K1171" s="1"/>
      <c r="L1171" s="1"/>
      <c r="M1171" s="7"/>
    </row>
    <row r="1172" spans="1:13" x14ac:dyDescent="0.25">
      <c r="A1172" s="5"/>
      <c r="B1172" s="3"/>
      <c r="C1172" s="1"/>
      <c r="D1172" s="1"/>
      <c r="E1172" s="1"/>
      <c r="F1172" s="1"/>
      <c r="G1172" s="1"/>
      <c r="K1172" s="1"/>
      <c r="L1172" s="1"/>
      <c r="M1172" s="7"/>
    </row>
    <row r="1173" spans="1:13" x14ac:dyDescent="0.25">
      <c r="A1173" s="5"/>
      <c r="B1173" s="3"/>
      <c r="C1173" s="1"/>
      <c r="D1173" s="1"/>
      <c r="E1173" s="1"/>
      <c r="F1173" s="1"/>
      <c r="G1173" s="1"/>
      <c r="K1173" s="1"/>
      <c r="L1173" s="1"/>
      <c r="M1173" s="7"/>
    </row>
    <row r="1174" spans="1:13" x14ac:dyDescent="0.25">
      <c r="A1174" s="5"/>
      <c r="B1174" s="3"/>
      <c r="C1174" s="1"/>
      <c r="D1174" s="1"/>
      <c r="E1174" s="1"/>
      <c r="F1174" s="1"/>
      <c r="G1174" s="1"/>
      <c r="K1174" s="1"/>
      <c r="L1174" s="1"/>
      <c r="M1174" s="7"/>
    </row>
    <row r="1175" spans="1:13" x14ac:dyDescent="0.25">
      <c r="A1175" s="5"/>
      <c r="B1175" s="3"/>
      <c r="C1175" s="1"/>
      <c r="D1175" s="1"/>
      <c r="E1175" s="1"/>
      <c r="F1175" s="1"/>
      <c r="G1175" s="1"/>
      <c r="K1175" s="1"/>
      <c r="L1175" s="1"/>
      <c r="M1175" s="7"/>
    </row>
    <row r="1176" spans="1:13" x14ac:dyDescent="0.25">
      <c r="A1176" s="5"/>
      <c r="B1176" s="3"/>
      <c r="C1176" s="1"/>
      <c r="D1176" s="1"/>
      <c r="E1176" s="1"/>
      <c r="F1176" s="1"/>
      <c r="G1176" s="1"/>
      <c r="K1176" s="1"/>
      <c r="L1176" s="1"/>
      <c r="M1176" s="7"/>
    </row>
    <row r="1177" spans="1:13" x14ac:dyDescent="0.25">
      <c r="A1177" s="5"/>
      <c r="B1177" s="3"/>
      <c r="C1177" s="1"/>
      <c r="D1177" s="1"/>
      <c r="E1177" s="1"/>
      <c r="F1177" s="1"/>
      <c r="G1177" s="1"/>
      <c r="K1177" s="1"/>
      <c r="L1177" s="1"/>
      <c r="M1177" s="7"/>
    </row>
    <row r="1178" spans="1:13" x14ac:dyDescent="0.25">
      <c r="A1178" s="5"/>
      <c r="B1178" s="3"/>
      <c r="C1178" s="1"/>
      <c r="D1178" s="1"/>
      <c r="E1178" s="1"/>
      <c r="F1178" s="1"/>
      <c r="G1178" s="1"/>
      <c r="K1178" s="1"/>
      <c r="L1178" s="1"/>
      <c r="M1178" s="7"/>
    </row>
    <row r="1179" spans="1:13" x14ac:dyDescent="0.25">
      <c r="A1179" s="5"/>
      <c r="B1179" s="3"/>
      <c r="C1179" s="1"/>
      <c r="D1179" s="1"/>
      <c r="E1179" s="1"/>
      <c r="F1179" s="1"/>
      <c r="G1179" s="1"/>
      <c r="K1179" s="1"/>
      <c r="L1179" s="1"/>
      <c r="M1179" s="7"/>
    </row>
    <row r="1180" spans="1:13" x14ac:dyDescent="0.25">
      <c r="A1180" s="5"/>
      <c r="B1180" s="3"/>
      <c r="C1180" s="1"/>
      <c r="D1180" s="1"/>
      <c r="E1180" s="1"/>
      <c r="F1180" s="1"/>
      <c r="G1180" s="1"/>
      <c r="K1180" s="1"/>
      <c r="L1180" s="1"/>
      <c r="M1180" s="7"/>
    </row>
    <row r="1181" spans="1:13" x14ac:dyDescent="0.25">
      <c r="A1181" s="5"/>
      <c r="B1181" s="3"/>
      <c r="C1181" s="1"/>
      <c r="D1181" s="1"/>
      <c r="E1181" s="1"/>
      <c r="F1181" s="1"/>
      <c r="G1181" s="1"/>
      <c r="K1181" s="1"/>
      <c r="L1181" s="1"/>
      <c r="M1181" s="7"/>
    </row>
    <row r="1182" spans="1:13" x14ac:dyDescent="0.25">
      <c r="A1182" s="5"/>
      <c r="B1182" s="3"/>
      <c r="C1182" s="1"/>
      <c r="D1182" s="1"/>
      <c r="E1182" s="1"/>
      <c r="F1182" s="1"/>
      <c r="G1182" s="1"/>
      <c r="K1182" s="1"/>
      <c r="L1182" s="1"/>
      <c r="M1182" s="7"/>
    </row>
    <row r="1183" spans="1:13" x14ac:dyDescent="0.25">
      <c r="A1183" s="5"/>
      <c r="B1183" s="3"/>
      <c r="C1183" s="1"/>
      <c r="D1183" s="1"/>
      <c r="E1183" s="1"/>
      <c r="F1183" s="1"/>
      <c r="G1183" s="1"/>
      <c r="K1183" s="1"/>
      <c r="L1183" s="1"/>
      <c r="M1183" s="7"/>
    </row>
    <row r="1184" spans="1:13" x14ac:dyDescent="0.25">
      <c r="A1184" s="5"/>
      <c r="B1184" s="3"/>
      <c r="C1184" s="1"/>
      <c r="D1184" s="1"/>
      <c r="E1184" s="1"/>
      <c r="F1184" s="1"/>
      <c r="G1184" s="1"/>
      <c r="K1184" s="1"/>
      <c r="L1184" s="1"/>
      <c r="M1184" s="7"/>
    </row>
    <row r="1185" spans="1:13" x14ac:dyDescent="0.25">
      <c r="A1185" s="5"/>
      <c r="B1185" s="3"/>
      <c r="C1185" s="1"/>
      <c r="D1185" s="1"/>
      <c r="E1185" s="1"/>
      <c r="F1185" s="1"/>
      <c r="G1185" s="1"/>
      <c r="K1185" s="1"/>
      <c r="L1185" s="1"/>
      <c r="M1185" s="7"/>
    </row>
    <row r="1186" spans="1:13" x14ac:dyDescent="0.25">
      <c r="A1186" s="5"/>
      <c r="B1186" s="3"/>
      <c r="C1186" s="1"/>
      <c r="D1186" s="1"/>
      <c r="E1186" s="1"/>
      <c r="F1186" s="1"/>
      <c r="G1186" s="1"/>
      <c r="K1186" s="1"/>
      <c r="L1186" s="1"/>
      <c r="M1186" s="7"/>
    </row>
    <row r="1187" spans="1:13" x14ac:dyDescent="0.25">
      <c r="A1187" s="5"/>
      <c r="B1187" s="3"/>
      <c r="C1187" s="1"/>
      <c r="D1187" s="1"/>
      <c r="E1187" s="1"/>
      <c r="F1187" s="1"/>
      <c r="G1187" s="1"/>
      <c r="K1187" s="1"/>
      <c r="L1187" s="1"/>
      <c r="M1187" s="7"/>
    </row>
    <row r="1188" spans="1:13" x14ac:dyDescent="0.25">
      <c r="A1188" s="5"/>
      <c r="B1188" s="3"/>
      <c r="C1188" s="1"/>
      <c r="D1188" s="1"/>
      <c r="E1188" s="1"/>
      <c r="F1188" s="1"/>
      <c r="G1188" s="1"/>
      <c r="K1188" s="1"/>
      <c r="L1188" s="1"/>
      <c r="M1188" s="7"/>
    </row>
    <row r="1189" spans="1:13" x14ac:dyDescent="0.25">
      <c r="A1189" s="5"/>
      <c r="B1189" s="3"/>
      <c r="C1189" s="1"/>
      <c r="D1189" s="1"/>
      <c r="E1189" s="1"/>
      <c r="F1189" s="1"/>
      <c r="G1189" s="1"/>
      <c r="K1189" s="1"/>
      <c r="L1189" s="1"/>
      <c r="M1189" s="7"/>
    </row>
    <row r="1190" spans="1:13" x14ac:dyDescent="0.25">
      <c r="A1190" s="5"/>
      <c r="B1190" s="3"/>
      <c r="C1190" s="1"/>
      <c r="D1190" s="1"/>
      <c r="E1190" s="1"/>
      <c r="F1190" s="1"/>
      <c r="G1190" s="1"/>
      <c r="K1190" s="1"/>
      <c r="L1190" s="1"/>
      <c r="M1190" s="7"/>
    </row>
    <row r="1191" spans="1:13" x14ac:dyDescent="0.25">
      <c r="A1191" s="5"/>
      <c r="B1191" s="3"/>
      <c r="C1191" s="1"/>
      <c r="D1191" s="1"/>
      <c r="E1191" s="1"/>
      <c r="F1191" s="1"/>
      <c r="G1191" s="1"/>
      <c r="K1191" s="1"/>
      <c r="L1191" s="1"/>
      <c r="M1191" s="7"/>
    </row>
    <row r="1192" spans="1:13" x14ac:dyDescent="0.25">
      <c r="A1192" s="5"/>
      <c r="B1192" s="3"/>
      <c r="C1192" s="1"/>
      <c r="D1192" s="1"/>
      <c r="E1192" s="1"/>
      <c r="F1192" s="1"/>
      <c r="G1192" s="1"/>
      <c r="K1192" s="1"/>
      <c r="L1192" s="1"/>
      <c r="M1192" s="7"/>
    </row>
    <row r="1193" spans="1:13" x14ac:dyDescent="0.25">
      <c r="A1193" s="5"/>
      <c r="B1193" s="3"/>
      <c r="C1193" s="1"/>
      <c r="D1193" s="1"/>
      <c r="E1193" s="1"/>
      <c r="F1193" s="1"/>
      <c r="G1193" s="1"/>
      <c r="K1193" s="1"/>
      <c r="L1193" s="1"/>
      <c r="M1193" s="7"/>
    </row>
    <row r="1194" spans="1:13" x14ac:dyDescent="0.25">
      <c r="A1194" s="5"/>
      <c r="B1194" s="3"/>
      <c r="C1194" s="1"/>
      <c r="D1194" s="1"/>
      <c r="E1194" s="1"/>
      <c r="F1194" s="1"/>
      <c r="G1194" s="1"/>
      <c r="K1194" s="1"/>
      <c r="L1194" s="1"/>
      <c r="M1194" s="7"/>
    </row>
    <row r="1195" spans="1:13" x14ac:dyDescent="0.25">
      <c r="A1195" s="5"/>
      <c r="B1195" s="3"/>
      <c r="C1195" s="1"/>
      <c r="D1195" s="1"/>
      <c r="E1195" s="1"/>
      <c r="F1195" s="1"/>
      <c r="G1195" s="1"/>
      <c r="K1195" s="1"/>
      <c r="L1195" s="1"/>
      <c r="M1195" s="7"/>
    </row>
    <row r="1196" spans="1:13" x14ac:dyDescent="0.25">
      <c r="A1196" s="5"/>
      <c r="B1196" s="3"/>
      <c r="C1196" s="1"/>
      <c r="D1196" s="1"/>
      <c r="E1196" s="1"/>
      <c r="F1196" s="1"/>
      <c r="G1196" s="1"/>
      <c r="K1196" s="1"/>
      <c r="L1196" s="1"/>
      <c r="M1196" s="7"/>
    </row>
    <row r="1197" spans="1:13" x14ac:dyDescent="0.25">
      <c r="A1197" s="5"/>
      <c r="B1197" s="3"/>
      <c r="C1197" s="1"/>
      <c r="D1197" s="1"/>
      <c r="E1197" s="1"/>
      <c r="F1197" s="1"/>
      <c r="G1197" s="1"/>
      <c r="K1197" s="1"/>
      <c r="L1197" s="1"/>
      <c r="M1197" s="7"/>
    </row>
    <row r="1198" spans="1:13" x14ac:dyDescent="0.25">
      <c r="A1198" s="5"/>
      <c r="B1198" s="3"/>
      <c r="C1198" s="1"/>
      <c r="D1198" s="1"/>
      <c r="E1198" s="1"/>
      <c r="F1198" s="1"/>
      <c r="G1198" s="1"/>
      <c r="K1198" s="1"/>
      <c r="L1198" s="1"/>
      <c r="M1198" s="7"/>
    </row>
    <row r="1199" spans="1:13" x14ac:dyDescent="0.25">
      <c r="A1199" s="5"/>
      <c r="B1199" s="3"/>
      <c r="C1199" s="1"/>
      <c r="D1199" s="1"/>
      <c r="E1199" s="1"/>
      <c r="F1199" s="1"/>
      <c r="G1199" s="1"/>
      <c r="K1199" s="1"/>
      <c r="L1199" s="1"/>
      <c r="M1199" s="7"/>
    </row>
    <row r="1200" spans="1:13" x14ac:dyDescent="0.25">
      <c r="A1200" s="5"/>
      <c r="B1200" s="3"/>
      <c r="C1200" s="1"/>
      <c r="D1200" s="1"/>
      <c r="E1200" s="1"/>
      <c r="F1200" s="1"/>
      <c r="G1200" s="1"/>
      <c r="K1200" s="1"/>
      <c r="L1200" s="1"/>
      <c r="M1200" s="7"/>
    </row>
    <row r="1201" spans="1:13" x14ac:dyDescent="0.25">
      <c r="A1201" s="5"/>
      <c r="B1201" s="3"/>
      <c r="C1201" s="1"/>
      <c r="D1201" s="1"/>
      <c r="E1201" s="1"/>
      <c r="F1201" s="1"/>
      <c r="G1201" s="1"/>
      <c r="K1201" s="1"/>
      <c r="L1201" s="1"/>
      <c r="M1201" s="7"/>
    </row>
    <row r="1202" spans="1:13" x14ac:dyDescent="0.25">
      <c r="A1202" s="5"/>
      <c r="B1202" s="3"/>
      <c r="C1202" s="1"/>
      <c r="D1202" s="1"/>
      <c r="E1202" s="1"/>
      <c r="F1202" s="1"/>
      <c r="G1202" s="1"/>
      <c r="K1202" s="1"/>
      <c r="L1202" s="1"/>
      <c r="M1202" s="7"/>
    </row>
    <row r="1203" spans="1:13" x14ac:dyDescent="0.25">
      <c r="A1203" s="5"/>
      <c r="B1203" s="3"/>
      <c r="C1203" s="1"/>
      <c r="D1203" s="1"/>
      <c r="E1203" s="1"/>
      <c r="F1203" s="1"/>
      <c r="G1203" s="1"/>
      <c r="K1203" s="1"/>
      <c r="L1203" s="1"/>
      <c r="M1203" s="7"/>
    </row>
    <row r="1204" spans="1:13" x14ac:dyDescent="0.25">
      <c r="A1204" s="5"/>
      <c r="B1204" s="3"/>
      <c r="C1204" s="1"/>
      <c r="D1204" s="1"/>
      <c r="E1204" s="1"/>
      <c r="F1204" s="1"/>
      <c r="G1204" s="1"/>
      <c r="K1204" s="1"/>
      <c r="L1204" s="1"/>
      <c r="M1204" s="7"/>
    </row>
    <row r="1205" spans="1:13" x14ac:dyDescent="0.25">
      <c r="A1205" s="5"/>
      <c r="B1205" s="3"/>
      <c r="C1205" s="1"/>
      <c r="D1205" s="1"/>
      <c r="E1205" s="1"/>
      <c r="F1205" s="1"/>
      <c r="G1205" s="1"/>
      <c r="K1205" s="1"/>
      <c r="L1205" s="1"/>
      <c r="M1205" s="7"/>
    </row>
    <row r="1206" spans="1:13" x14ac:dyDescent="0.25">
      <c r="A1206" s="5"/>
      <c r="B1206" s="3"/>
      <c r="C1206" s="1"/>
      <c r="D1206" s="1"/>
      <c r="E1206" s="1"/>
      <c r="F1206" s="1"/>
      <c r="G1206" s="1"/>
      <c r="K1206" s="1"/>
      <c r="L1206" s="1"/>
      <c r="M1206" s="7"/>
    </row>
    <row r="1207" spans="1:13" x14ac:dyDescent="0.25">
      <c r="A1207" s="5"/>
      <c r="B1207" s="3"/>
      <c r="C1207" s="1"/>
      <c r="D1207" s="1"/>
      <c r="E1207" s="1"/>
      <c r="F1207" s="1"/>
      <c r="G1207" s="1"/>
      <c r="K1207" s="1"/>
      <c r="L1207" s="1"/>
      <c r="M1207" s="7"/>
    </row>
    <row r="1208" spans="1:13" x14ac:dyDescent="0.25">
      <c r="A1208" s="5"/>
      <c r="B1208" s="3"/>
      <c r="C1208" s="1"/>
      <c r="D1208" s="1"/>
      <c r="E1208" s="1"/>
      <c r="F1208" s="1"/>
      <c r="G1208" s="1"/>
      <c r="K1208" s="1"/>
      <c r="L1208" s="1"/>
      <c r="M1208" s="7"/>
    </row>
    <row r="1209" spans="1:13" x14ac:dyDescent="0.25">
      <c r="A1209" s="5"/>
      <c r="B1209" s="3"/>
      <c r="C1209" s="1"/>
      <c r="D1209" s="1"/>
      <c r="E1209" s="1"/>
      <c r="F1209" s="1"/>
      <c r="G1209" s="1"/>
      <c r="K1209" s="1"/>
      <c r="L1209" s="1"/>
      <c r="M1209" s="7"/>
    </row>
    <row r="1210" spans="1:13" x14ac:dyDescent="0.25">
      <c r="A1210" s="5"/>
      <c r="B1210" s="3"/>
      <c r="C1210" s="1"/>
      <c r="D1210" s="1"/>
      <c r="E1210" s="1"/>
      <c r="F1210" s="1"/>
      <c r="G1210" s="1"/>
      <c r="K1210" s="1"/>
      <c r="L1210" s="1"/>
      <c r="M1210" s="7"/>
    </row>
    <row r="1211" spans="1:13" x14ac:dyDescent="0.25">
      <c r="A1211" s="5"/>
      <c r="B1211" s="3"/>
      <c r="C1211" s="1"/>
      <c r="D1211" s="1"/>
      <c r="E1211" s="1"/>
      <c r="F1211" s="1"/>
      <c r="G1211" s="1"/>
      <c r="K1211" s="1"/>
      <c r="L1211" s="1"/>
      <c r="M1211" s="7"/>
    </row>
    <row r="1212" spans="1:13" x14ac:dyDescent="0.25">
      <c r="A1212" s="5"/>
      <c r="B1212" s="3"/>
      <c r="C1212" s="1"/>
      <c r="D1212" s="1"/>
      <c r="E1212" s="1"/>
      <c r="F1212" s="1"/>
      <c r="G1212" s="1"/>
      <c r="K1212" s="1"/>
      <c r="L1212" s="1"/>
      <c r="M1212" s="7"/>
    </row>
    <row r="1213" spans="1:13" x14ac:dyDescent="0.25">
      <c r="A1213" s="5"/>
      <c r="B1213" s="3"/>
      <c r="C1213" s="1"/>
      <c r="D1213" s="1"/>
      <c r="E1213" s="1"/>
      <c r="F1213" s="1"/>
      <c r="G1213" s="1"/>
      <c r="K1213" s="1"/>
      <c r="L1213" s="1"/>
      <c r="M1213" s="7"/>
    </row>
    <row r="1214" spans="1:13" x14ac:dyDescent="0.25">
      <c r="A1214" s="5"/>
      <c r="B1214" s="3"/>
      <c r="C1214" s="1"/>
      <c r="D1214" s="1"/>
      <c r="E1214" s="1"/>
      <c r="F1214" s="1"/>
      <c r="G1214" s="1"/>
      <c r="K1214" s="1"/>
      <c r="L1214" s="1"/>
      <c r="M1214" s="7"/>
    </row>
    <row r="1215" spans="1:13" x14ac:dyDescent="0.25">
      <c r="A1215" s="5"/>
      <c r="B1215" s="3"/>
      <c r="C1215" s="1"/>
      <c r="D1215" s="1"/>
      <c r="E1215" s="1"/>
      <c r="F1215" s="1"/>
      <c r="G1215" s="1"/>
      <c r="K1215" s="1"/>
      <c r="L1215" s="1"/>
      <c r="M1215" s="7"/>
    </row>
    <row r="1216" spans="1:13" x14ac:dyDescent="0.25">
      <c r="A1216" s="5"/>
      <c r="B1216" s="3"/>
      <c r="C1216" s="1"/>
      <c r="D1216" s="1"/>
      <c r="E1216" s="1"/>
      <c r="F1216" s="1"/>
      <c r="G1216" s="1"/>
      <c r="K1216" s="1"/>
      <c r="L1216" s="1"/>
      <c r="M1216" s="7"/>
    </row>
    <row r="1217" spans="1:13" x14ac:dyDescent="0.25">
      <c r="A1217" s="5"/>
      <c r="B1217" s="3"/>
      <c r="C1217" s="1"/>
      <c r="D1217" s="1"/>
      <c r="E1217" s="1"/>
      <c r="F1217" s="1"/>
      <c r="G1217" s="1"/>
      <c r="K1217" s="1"/>
      <c r="L1217" s="1"/>
      <c r="M1217" s="7"/>
    </row>
    <row r="1218" spans="1:13" x14ac:dyDescent="0.25">
      <c r="A1218" s="5"/>
      <c r="B1218" s="3"/>
      <c r="C1218" s="1"/>
      <c r="D1218" s="1"/>
      <c r="E1218" s="1"/>
      <c r="F1218" s="1"/>
      <c r="G1218" s="1"/>
      <c r="K1218" s="1"/>
      <c r="L1218" s="1"/>
      <c r="M1218" s="7"/>
    </row>
    <row r="1219" spans="1:13" x14ac:dyDescent="0.25">
      <c r="A1219" s="5"/>
      <c r="B1219" s="3"/>
      <c r="C1219" s="1"/>
      <c r="D1219" s="1"/>
      <c r="E1219" s="1"/>
      <c r="F1219" s="1"/>
      <c r="G1219" s="1"/>
      <c r="K1219" s="1"/>
      <c r="L1219" s="1"/>
      <c r="M1219" s="7"/>
    </row>
    <row r="1220" spans="1:13" x14ac:dyDescent="0.25">
      <c r="A1220" s="5"/>
      <c r="B1220" s="3"/>
      <c r="C1220" s="1"/>
      <c r="D1220" s="1"/>
      <c r="E1220" s="1"/>
      <c r="F1220" s="1"/>
      <c r="G1220" s="1"/>
      <c r="K1220" s="1"/>
      <c r="L1220" s="1"/>
      <c r="M1220" s="7"/>
    </row>
    <row r="1221" spans="1:13" x14ac:dyDescent="0.25">
      <c r="A1221" s="5"/>
      <c r="B1221" s="3"/>
      <c r="C1221" s="1"/>
      <c r="D1221" s="1"/>
      <c r="E1221" s="1"/>
      <c r="F1221" s="1"/>
      <c r="G1221" s="1"/>
      <c r="K1221" s="1"/>
      <c r="L1221" s="1"/>
      <c r="M1221" s="7"/>
    </row>
    <row r="1222" spans="1:13" x14ac:dyDescent="0.25">
      <c r="A1222" s="5"/>
      <c r="B1222" s="3"/>
      <c r="C1222" s="1"/>
      <c r="D1222" s="1"/>
      <c r="E1222" s="1"/>
      <c r="F1222" s="1"/>
      <c r="G1222" s="1"/>
      <c r="K1222" s="1"/>
      <c r="L1222" s="1"/>
      <c r="M1222" s="7"/>
    </row>
    <row r="1223" spans="1:13" x14ac:dyDescent="0.25">
      <c r="A1223" s="5"/>
      <c r="B1223" s="3"/>
      <c r="C1223" s="1"/>
      <c r="D1223" s="1"/>
      <c r="E1223" s="1"/>
      <c r="F1223" s="1"/>
      <c r="G1223" s="1"/>
      <c r="K1223" s="1"/>
      <c r="L1223" s="1"/>
      <c r="M1223" s="7"/>
    </row>
    <row r="1224" spans="1:13" x14ac:dyDescent="0.25">
      <c r="A1224" s="5"/>
      <c r="B1224" s="3"/>
      <c r="C1224" s="1"/>
      <c r="D1224" s="1"/>
      <c r="E1224" s="1"/>
      <c r="F1224" s="1"/>
      <c r="G1224" s="1"/>
      <c r="K1224" s="1"/>
      <c r="L1224" s="1"/>
      <c r="M1224" s="7"/>
    </row>
    <row r="1225" spans="1:13" x14ac:dyDescent="0.25">
      <c r="A1225" s="5"/>
      <c r="B1225" s="3"/>
      <c r="C1225" s="1"/>
      <c r="D1225" s="1"/>
      <c r="E1225" s="1"/>
      <c r="F1225" s="1"/>
      <c r="G1225" s="1"/>
      <c r="K1225" s="1"/>
      <c r="L1225" s="1"/>
      <c r="M1225" s="7"/>
    </row>
    <row r="1226" spans="1:13" x14ac:dyDescent="0.25">
      <c r="A1226" s="5"/>
      <c r="B1226" s="3"/>
      <c r="C1226" s="1"/>
      <c r="D1226" s="1"/>
      <c r="E1226" s="1"/>
      <c r="F1226" s="1"/>
      <c r="G1226" s="1"/>
      <c r="K1226" s="1"/>
      <c r="L1226" s="1"/>
      <c r="M1226" s="7"/>
    </row>
    <row r="1227" spans="1:13" x14ac:dyDescent="0.25">
      <c r="A1227" s="5"/>
      <c r="B1227" s="3"/>
      <c r="C1227" s="1"/>
      <c r="D1227" s="1"/>
      <c r="E1227" s="1"/>
      <c r="F1227" s="1"/>
      <c r="G1227" s="1"/>
      <c r="K1227" s="1"/>
      <c r="L1227" s="1"/>
      <c r="M1227" s="7"/>
    </row>
    <row r="1228" spans="1:13" x14ac:dyDescent="0.25">
      <c r="A1228" s="5"/>
      <c r="B1228" s="3"/>
      <c r="C1228" s="1"/>
      <c r="D1228" s="1"/>
      <c r="E1228" s="1"/>
      <c r="F1228" s="1"/>
      <c r="G1228" s="1"/>
      <c r="K1228" s="1"/>
      <c r="L1228" s="1"/>
      <c r="M1228" s="7"/>
    </row>
    <row r="1229" spans="1:13" x14ac:dyDescent="0.25">
      <c r="A1229" s="5"/>
      <c r="B1229" s="3"/>
      <c r="C1229" s="1"/>
      <c r="D1229" s="1"/>
      <c r="E1229" s="1"/>
      <c r="F1229" s="1"/>
      <c r="G1229" s="1"/>
      <c r="K1229" s="1"/>
      <c r="L1229" s="1"/>
      <c r="M1229" s="7"/>
    </row>
    <row r="1230" spans="1:13" x14ac:dyDescent="0.25">
      <c r="A1230" s="5"/>
      <c r="B1230" s="3"/>
      <c r="C1230" s="1"/>
      <c r="D1230" s="1"/>
      <c r="E1230" s="1"/>
      <c r="F1230" s="1"/>
      <c r="G1230" s="1"/>
      <c r="K1230" s="1"/>
      <c r="L1230" s="1"/>
      <c r="M1230" s="7"/>
    </row>
    <row r="1231" spans="1:13" x14ac:dyDescent="0.25">
      <c r="A1231" s="5"/>
      <c r="B1231" s="3"/>
      <c r="C1231" s="1"/>
      <c r="D1231" s="1"/>
      <c r="E1231" s="1"/>
      <c r="F1231" s="1"/>
      <c r="G1231" s="1"/>
      <c r="K1231" s="1"/>
      <c r="L1231" s="1"/>
      <c r="M1231" s="7"/>
    </row>
    <row r="1232" spans="1:13" x14ac:dyDescent="0.25">
      <c r="A1232" s="5"/>
      <c r="B1232" s="3"/>
      <c r="C1232" s="1"/>
      <c r="D1232" s="1"/>
      <c r="E1232" s="1"/>
      <c r="F1232" s="1"/>
      <c r="G1232" s="1"/>
      <c r="K1232" s="1"/>
      <c r="L1232" s="1"/>
      <c r="M1232" s="7"/>
    </row>
    <row r="1233" spans="1:13" x14ac:dyDescent="0.25">
      <c r="A1233" s="5"/>
      <c r="B1233" s="3"/>
      <c r="C1233" s="1"/>
      <c r="D1233" s="1"/>
      <c r="E1233" s="1"/>
      <c r="F1233" s="1"/>
      <c r="G1233" s="1"/>
      <c r="K1233" s="1"/>
      <c r="L1233" s="1"/>
      <c r="M1233" s="7"/>
    </row>
    <row r="1234" spans="1:13" x14ac:dyDescent="0.25">
      <c r="A1234" s="5"/>
      <c r="B1234" s="3"/>
      <c r="C1234" s="1"/>
      <c r="D1234" s="1"/>
      <c r="E1234" s="1"/>
      <c r="F1234" s="1"/>
      <c r="G1234" s="1"/>
      <c r="K1234" s="1"/>
      <c r="L1234" s="1"/>
      <c r="M1234" s="7"/>
    </row>
    <row r="1235" spans="1:13" x14ac:dyDescent="0.25">
      <c r="A1235" s="5"/>
      <c r="B1235" s="3"/>
      <c r="C1235" s="1"/>
      <c r="D1235" s="1"/>
      <c r="E1235" s="1"/>
      <c r="F1235" s="1"/>
      <c r="G1235" s="1"/>
      <c r="K1235" s="1"/>
      <c r="L1235" s="1"/>
      <c r="M1235" s="7"/>
    </row>
    <row r="1236" spans="1:13" x14ac:dyDescent="0.25">
      <c r="A1236" s="5"/>
      <c r="B1236" s="3"/>
      <c r="C1236" s="1"/>
      <c r="D1236" s="1"/>
      <c r="E1236" s="1"/>
      <c r="F1236" s="1"/>
      <c r="G1236" s="1"/>
      <c r="K1236" s="1"/>
      <c r="L1236" s="1"/>
      <c r="M1236" s="7"/>
    </row>
    <row r="1237" spans="1:13" x14ac:dyDescent="0.25">
      <c r="A1237" s="5"/>
      <c r="B1237" s="3"/>
      <c r="C1237" s="1"/>
      <c r="D1237" s="1"/>
      <c r="E1237" s="1"/>
      <c r="F1237" s="1"/>
      <c r="G1237" s="1"/>
      <c r="K1237" s="1"/>
      <c r="L1237" s="1"/>
      <c r="M1237" s="7"/>
    </row>
    <row r="1238" spans="1:13" x14ac:dyDescent="0.25">
      <c r="A1238" s="5"/>
      <c r="B1238" s="3"/>
      <c r="C1238" s="1"/>
      <c r="D1238" s="1"/>
      <c r="E1238" s="1"/>
      <c r="F1238" s="1"/>
      <c r="G1238" s="1"/>
      <c r="K1238" s="1"/>
      <c r="L1238" s="1"/>
      <c r="M1238" s="7"/>
    </row>
    <row r="1239" spans="1:13" x14ac:dyDescent="0.25">
      <c r="A1239" s="5"/>
      <c r="B1239" s="3"/>
      <c r="C1239" s="1"/>
      <c r="D1239" s="1"/>
      <c r="E1239" s="1"/>
      <c r="F1239" s="1"/>
      <c r="G1239" s="1"/>
      <c r="K1239" s="1"/>
      <c r="L1239" s="1"/>
      <c r="M1239" s="7"/>
    </row>
    <row r="1240" spans="1:13" x14ac:dyDescent="0.25">
      <c r="A1240" s="5"/>
      <c r="B1240" s="3"/>
      <c r="C1240" s="1"/>
      <c r="D1240" s="1"/>
      <c r="E1240" s="1"/>
      <c r="F1240" s="1"/>
      <c r="G1240" s="1"/>
      <c r="K1240" s="1"/>
      <c r="L1240" s="1"/>
      <c r="M1240" s="7"/>
    </row>
    <row r="1241" spans="1:13" x14ac:dyDescent="0.25">
      <c r="A1241" s="5"/>
      <c r="B1241" s="3"/>
      <c r="C1241" s="1"/>
      <c r="D1241" s="1"/>
      <c r="E1241" s="1"/>
      <c r="F1241" s="1"/>
      <c r="G1241" s="1"/>
      <c r="K1241" s="1"/>
      <c r="L1241" s="1"/>
      <c r="M1241" s="7"/>
    </row>
    <row r="1242" spans="1:13" x14ac:dyDescent="0.25">
      <c r="A1242" s="5"/>
      <c r="B1242" s="3"/>
      <c r="C1242" s="1"/>
      <c r="D1242" s="1"/>
      <c r="E1242" s="1"/>
      <c r="F1242" s="1"/>
      <c r="G1242" s="1"/>
      <c r="K1242" s="1"/>
      <c r="L1242" s="1"/>
      <c r="M1242" s="7"/>
    </row>
    <row r="1243" spans="1:13" x14ac:dyDescent="0.25">
      <c r="A1243" s="5"/>
      <c r="B1243" s="3"/>
      <c r="C1243" s="1"/>
      <c r="D1243" s="1"/>
      <c r="E1243" s="1"/>
      <c r="F1243" s="1"/>
      <c r="G1243" s="1"/>
      <c r="K1243" s="1"/>
      <c r="L1243" s="1"/>
      <c r="M1243" s="7"/>
    </row>
    <row r="1244" spans="1:13" x14ac:dyDescent="0.25">
      <c r="A1244" s="5"/>
      <c r="B1244" s="3"/>
      <c r="C1244" s="1"/>
      <c r="D1244" s="1"/>
      <c r="E1244" s="1"/>
      <c r="F1244" s="1"/>
      <c r="G1244" s="1"/>
      <c r="K1244" s="1"/>
      <c r="L1244" s="1"/>
      <c r="M1244" s="7"/>
    </row>
    <row r="1245" spans="1:13" x14ac:dyDescent="0.25">
      <c r="A1245" s="5"/>
      <c r="B1245" s="3"/>
      <c r="C1245" s="1"/>
      <c r="D1245" s="1"/>
      <c r="E1245" s="1"/>
      <c r="F1245" s="1"/>
      <c r="G1245" s="1"/>
      <c r="K1245" s="1"/>
      <c r="L1245" s="1"/>
      <c r="M1245" s="7"/>
    </row>
    <row r="1246" spans="1:13" x14ac:dyDescent="0.25">
      <c r="A1246" s="5"/>
      <c r="B1246" s="3"/>
      <c r="C1246" s="1"/>
      <c r="D1246" s="1"/>
      <c r="E1246" s="1"/>
      <c r="F1246" s="1"/>
      <c r="G1246" s="1"/>
      <c r="K1246" s="1"/>
      <c r="L1246" s="1"/>
      <c r="M1246" s="7"/>
    </row>
    <row r="1247" spans="1:13" x14ac:dyDescent="0.25">
      <c r="A1247" s="5"/>
      <c r="B1247" s="3"/>
      <c r="C1247" s="1"/>
      <c r="D1247" s="1"/>
      <c r="E1247" s="1"/>
      <c r="F1247" s="1"/>
      <c r="G1247" s="1"/>
      <c r="K1247" s="1"/>
      <c r="L1247" s="1"/>
      <c r="M1247" s="7"/>
    </row>
    <row r="1248" spans="1:13" x14ac:dyDescent="0.25">
      <c r="A1248" s="5"/>
      <c r="B1248" s="3"/>
      <c r="C1248" s="1"/>
      <c r="D1248" s="1"/>
      <c r="E1248" s="1"/>
      <c r="F1248" s="1"/>
      <c r="G1248" s="1"/>
      <c r="K1248" s="1"/>
      <c r="L1248" s="1"/>
      <c r="M1248" s="7"/>
    </row>
    <row r="1249" spans="1:13" x14ac:dyDescent="0.25">
      <c r="A1249" s="5"/>
      <c r="B1249" s="3"/>
      <c r="C1249" s="1"/>
      <c r="D1249" s="1"/>
      <c r="E1249" s="1"/>
      <c r="F1249" s="1"/>
      <c r="G1249" s="1"/>
      <c r="K1249" s="1"/>
      <c r="L1249" s="1"/>
      <c r="M1249" s="7"/>
    </row>
    <row r="1250" spans="1:13" x14ac:dyDescent="0.25">
      <c r="A1250" s="5"/>
      <c r="B1250" s="3"/>
      <c r="C1250" s="1"/>
      <c r="D1250" s="1"/>
      <c r="E1250" s="1"/>
      <c r="F1250" s="1"/>
      <c r="G1250" s="1"/>
      <c r="K1250" s="1"/>
      <c r="L1250" s="1"/>
      <c r="M1250" s="7"/>
    </row>
    <row r="1251" spans="1:13" x14ac:dyDescent="0.25">
      <c r="A1251" s="5"/>
      <c r="B1251" s="3"/>
      <c r="C1251" s="1"/>
      <c r="D1251" s="1"/>
      <c r="E1251" s="1"/>
      <c r="F1251" s="1"/>
      <c r="G1251" s="1"/>
      <c r="K1251" s="1"/>
      <c r="L1251" s="1"/>
      <c r="M1251" s="7"/>
    </row>
    <row r="1252" spans="1:13" x14ac:dyDescent="0.25">
      <c r="A1252" s="5"/>
      <c r="B1252" s="3"/>
      <c r="C1252" s="1"/>
      <c r="D1252" s="1"/>
      <c r="E1252" s="1"/>
      <c r="F1252" s="1"/>
      <c r="G1252" s="1"/>
      <c r="K1252" s="1"/>
      <c r="L1252" s="1"/>
      <c r="M1252" s="7"/>
    </row>
    <row r="1253" spans="1:13" x14ac:dyDescent="0.25">
      <c r="A1253" s="5"/>
      <c r="B1253" s="3"/>
      <c r="C1253" s="1"/>
      <c r="D1253" s="1"/>
      <c r="E1253" s="1"/>
      <c r="F1253" s="1"/>
      <c r="G1253" s="1"/>
      <c r="K1253" s="1"/>
      <c r="L1253" s="1"/>
      <c r="M1253" s="7"/>
    </row>
    <row r="1254" spans="1:13" x14ac:dyDescent="0.25">
      <c r="A1254" s="5"/>
      <c r="B1254" s="3"/>
      <c r="C1254" s="1"/>
      <c r="D1254" s="1"/>
      <c r="E1254" s="1"/>
      <c r="F1254" s="1"/>
      <c r="G1254" s="1"/>
      <c r="K1254" s="1"/>
      <c r="L1254" s="1"/>
      <c r="M1254" s="7"/>
    </row>
    <row r="1255" spans="1:13" x14ac:dyDescent="0.25">
      <c r="A1255" s="5"/>
      <c r="B1255" s="3"/>
      <c r="C1255" s="1"/>
      <c r="D1255" s="1"/>
      <c r="E1255" s="1"/>
      <c r="F1255" s="1"/>
      <c r="G1255" s="1"/>
      <c r="K1255" s="1"/>
      <c r="L1255" s="1"/>
      <c r="M1255" s="7"/>
    </row>
    <row r="1256" spans="1:13" x14ac:dyDescent="0.25">
      <c r="A1256" s="5"/>
      <c r="B1256" s="3"/>
      <c r="C1256" s="1"/>
      <c r="D1256" s="1"/>
      <c r="E1256" s="1"/>
      <c r="F1256" s="1"/>
      <c r="G1256" s="1"/>
      <c r="K1256" s="1"/>
      <c r="L1256" s="1"/>
      <c r="M1256" s="7"/>
    </row>
    <row r="1257" spans="1:13" x14ac:dyDescent="0.25">
      <c r="A1257" s="5"/>
      <c r="B1257" s="3"/>
      <c r="C1257" s="1"/>
      <c r="D1257" s="1"/>
      <c r="E1257" s="1"/>
      <c r="F1257" s="1"/>
      <c r="G1257" s="1"/>
      <c r="K1257" s="1"/>
      <c r="L1257" s="1"/>
      <c r="M1257" s="7"/>
    </row>
    <row r="1258" spans="1:13" x14ac:dyDescent="0.25">
      <c r="A1258" s="5"/>
      <c r="B1258" s="3"/>
      <c r="C1258" s="1"/>
      <c r="D1258" s="1"/>
      <c r="E1258" s="1"/>
      <c r="F1258" s="1"/>
      <c r="G1258" s="1"/>
      <c r="K1258" s="1"/>
      <c r="L1258" s="1"/>
      <c r="M1258" s="7"/>
    </row>
    <row r="1259" spans="1:13" x14ac:dyDescent="0.25">
      <c r="A1259" s="5"/>
      <c r="B1259" s="3"/>
      <c r="C1259" s="1"/>
      <c r="D1259" s="1"/>
      <c r="E1259" s="1"/>
      <c r="F1259" s="1"/>
      <c r="G1259" s="1"/>
      <c r="K1259" s="1"/>
      <c r="L1259" s="1"/>
      <c r="M1259" s="7"/>
    </row>
    <row r="1260" spans="1:13" x14ac:dyDescent="0.25">
      <c r="A1260" s="5"/>
      <c r="B1260" s="3"/>
      <c r="C1260" s="1"/>
      <c r="D1260" s="1"/>
      <c r="E1260" s="1"/>
      <c r="F1260" s="1"/>
      <c r="G1260" s="1"/>
      <c r="K1260" s="1"/>
      <c r="L1260" s="1"/>
      <c r="M1260" s="7"/>
    </row>
    <row r="1261" spans="1:13" x14ac:dyDescent="0.25">
      <c r="A1261" s="5"/>
      <c r="B1261" s="3"/>
      <c r="C1261" s="1"/>
      <c r="D1261" s="1"/>
      <c r="E1261" s="1"/>
      <c r="F1261" s="1"/>
      <c r="G1261" s="1"/>
      <c r="K1261" s="1"/>
      <c r="L1261" s="1"/>
      <c r="M1261" s="7"/>
    </row>
    <row r="1262" spans="1:13" x14ac:dyDescent="0.25">
      <c r="A1262" s="5"/>
      <c r="B1262" s="3"/>
      <c r="C1262" s="1"/>
      <c r="D1262" s="1"/>
      <c r="E1262" s="1"/>
      <c r="F1262" s="1"/>
      <c r="G1262" s="1"/>
      <c r="K1262" s="1"/>
      <c r="L1262" s="1"/>
      <c r="M1262" s="7"/>
    </row>
    <row r="1263" spans="1:13" x14ac:dyDescent="0.25">
      <c r="A1263" s="5"/>
      <c r="B1263" s="3"/>
      <c r="C1263" s="1"/>
      <c r="D1263" s="1"/>
      <c r="E1263" s="1"/>
      <c r="F1263" s="1"/>
      <c r="G1263" s="1"/>
      <c r="K1263" s="1"/>
      <c r="L1263" s="1"/>
      <c r="M1263" s="7"/>
    </row>
    <row r="1264" spans="1:13" x14ac:dyDescent="0.25">
      <c r="A1264" s="5"/>
      <c r="B1264" s="3"/>
      <c r="C1264" s="1"/>
      <c r="D1264" s="1"/>
      <c r="E1264" s="1"/>
      <c r="F1264" s="1"/>
      <c r="G1264" s="1"/>
      <c r="K1264" s="1"/>
      <c r="L1264" s="1"/>
      <c r="M1264" s="7"/>
    </row>
    <row r="1265" spans="1:13" x14ac:dyDescent="0.25">
      <c r="A1265" s="5"/>
      <c r="B1265" s="3"/>
      <c r="C1265" s="1"/>
      <c r="D1265" s="1"/>
      <c r="E1265" s="1"/>
      <c r="F1265" s="1"/>
      <c r="G1265" s="1"/>
      <c r="K1265" s="1"/>
      <c r="L1265" s="1"/>
      <c r="M1265" s="7"/>
    </row>
    <row r="1266" spans="1:13" x14ac:dyDescent="0.25">
      <c r="A1266" s="5"/>
      <c r="B1266" s="3"/>
      <c r="C1266" s="1"/>
      <c r="D1266" s="1"/>
      <c r="E1266" s="1"/>
      <c r="F1266" s="1"/>
      <c r="G1266" s="1"/>
      <c r="K1266" s="1"/>
      <c r="L1266" s="1"/>
      <c r="M1266" s="7"/>
    </row>
    <row r="1267" spans="1:13" x14ac:dyDescent="0.25">
      <c r="A1267" s="5"/>
      <c r="B1267" s="3"/>
      <c r="C1267" s="1"/>
      <c r="D1267" s="1"/>
      <c r="E1267" s="1"/>
      <c r="F1267" s="1"/>
      <c r="G1267" s="1"/>
      <c r="K1267" s="1"/>
      <c r="L1267" s="1"/>
      <c r="M1267" s="7"/>
    </row>
    <row r="1268" spans="1:13" x14ac:dyDescent="0.25">
      <c r="A1268" s="5"/>
      <c r="B1268" s="3"/>
      <c r="C1268" s="1"/>
      <c r="D1268" s="1"/>
      <c r="E1268" s="1"/>
      <c r="F1268" s="1"/>
      <c r="G1268" s="1"/>
      <c r="K1268" s="1"/>
      <c r="L1268" s="1"/>
      <c r="M1268" s="7"/>
    </row>
    <row r="1269" spans="1:13" x14ac:dyDescent="0.25">
      <c r="A1269" s="5"/>
      <c r="B1269" s="3"/>
      <c r="C1269" s="1"/>
      <c r="D1269" s="1"/>
      <c r="E1269" s="1"/>
      <c r="F1269" s="1"/>
      <c r="G1269" s="1"/>
      <c r="K1269" s="1"/>
      <c r="L1269" s="1"/>
      <c r="M1269" s="7"/>
    </row>
    <row r="1270" spans="1:13" x14ac:dyDescent="0.25">
      <c r="A1270" s="5"/>
      <c r="B1270" s="3"/>
      <c r="C1270" s="1"/>
      <c r="D1270" s="1"/>
      <c r="E1270" s="1"/>
      <c r="F1270" s="1"/>
      <c r="G1270" s="1"/>
      <c r="K1270" s="1"/>
      <c r="L1270" s="1"/>
      <c r="M1270" s="7"/>
    </row>
    <row r="1271" spans="1:13" x14ac:dyDescent="0.25">
      <c r="A1271" s="5"/>
      <c r="B1271" s="3"/>
      <c r="C1271" s="1"/>
      <c r="D1271" s="1"/>
      <c r="E1271" s="1"/>
      <c r="F1271" s="1"/>
      <c r="G1271" s="1"/>
      <c r="K1271" s="1"/>
      <c r="L1271" s="1"/>
      <c r="M1271" s="7"/>
    </row>
    <row r="1272" spans="1:13" x14ac:dyDescent="0.25">
      <c r="A1272" s="5"/>
      <c r="B1272" s="3"/>
      <c r="C1272" s="1"/>
      <c r="D1272" s="1"/>
      <c r="E1272" s="1"/>
      <c r="F1272" s="1"/>
      <c r="G1272" s="1"/>
      <c r="K1272" s="1"/>
      <c r="L1272" s="1"/>
      <c r="M1272" s="7"/>
    </row>
    <row r="1273" spans="1:13" x14ac:dyDescent="0.25">
      <c r="A1273" s="5"/>
      <c r="B1273" s="3"/>
      <c r="C1273" s="1"/>
      <c r="D1273" s="1"/>
      <c r="E1273" s="1"/>
      <c r="F1273" s="1"/>
      <c r="G1273" s="1"/>
      <c r="K1273" s="1"/>
      <c r="L1273" s="1"/>
      <c r="M1273" s="7"/>
    </row>
    <row r="1274" spans="1:13" x14ac:dyDescent="0.25">
      <c r="A1274" s="5"/>
      <c r="B1274" s="3"/>
      <c r="C1274" s="1"/>
      <c r="D1274" s="1"/>
      <c r="E1274" s="1"/>
      <c r="F1274" s="1"/>
      <c r="G1274" s="1"/>
      <c r="K1274" s="1"/>
      <c r="L1274" s="1"/>
      <c r="M1274" s="7"/>
    </row>
    <row r="1275" spans="1:13" x14ac:dyDescent="0.25">
      <c r="A1275" s="5"/>
      <c r="B1275" s="3"/>
      <c r="C1275" s="1"/>
      <c r="D1275" s="1"/>
      <c r="E1275" s="1"/>
      <c r="F1275" s="1"/>
      <c r="G1275" s="1"/>
      <c r="K1275" s="1"/>
      <c r="L1275" s="1"/>
      <c r="M1275" s="7"/>
    </row>
    <row r="1276" spans="1:13" x14ac:dyDescent="0.25">
      <c r="A1276" s="5"/>
      <c r="B1276" s="3"/>
      <c r="C1276" s="1"/>
      <c r="D1276" s="1"/>
      <c r="E1276" s="1"/>
      <c r="F1276" s="1"/>
      <c r="G1276" s="1"/>
      <c r="K1276" s="1"/>
      <c r="L1276" s="1"/>
      <c r="M1276" s="7"/>
    </row>
    <row r="1277" spans="1:13" x14ac:dyDescent="0.25">
      <c r="A1277" s="5"/>
      <c r="B1277" s="3"/>
      <c r="C1277" s="1"/>
      <c r="D1277" s="1"/>
      <c r="E1277" s="1"/>
      <c r="F1277" s="1"/>
      <c r="G1277" s="1"/>
      <c r="K1277" s="1"/>
      <c r="L1277" s="1"/>
      <c r="M1277" s="7"/>
    </row>
    <row r="1278" spans="1:13" x14ac:dyDescent="0.25">
      <c r="A1278" s="5"/>
      <c r="B1278" s="3"/>
      <c r="C1278" s="1"/>
      <c r="D1278" s="1"/>
      <c r="E1278" s="1"/>
      <c r="F1278" s="1"/>
      <c r="G1278" s="1"/>
      <c r="K1278" s="1"/>
      <c r="L1278" s="1"/>
      <c r="M1278" s="7"/>
    </row>
    <row r="1279" spans="1:13" x14ac:dyDescent="0.25">
      <c r="A1279" s="5"/>
      <c r="B1279" s="3"/>
      <c r="C1279" s="1"/>
      <c r="D1279" s="1"/>
      <c r="E1279" s="1"/>
      <c r="F1279" s="1"/>
      <c r="G1279" s="1"/>
      <c r="K1279" s="1"/>
      <c r="L1279" s="1"/>
      <c r="M1279" s="7"/>
    </row>
    <row r="1280" spans="1:13" x14ac:dyDescent="0.25">
      <c r="A1280" s="5"/>
      <c r="B1280" s="3"/>
      <c r="C1280" s="1"/>
      <c r="D1280" s="1"/>
      <c r="E1280" s="1"/>
      <c r="F1280" s="1"/>
      <c r="G1280" s="1"/>
      <c r="K1280" s="1"/>
      <c r="L1280" s="1"/>
      <c r="M1280" s="7"/>
    </row>
    <row r="1281" spans="1:13" x14ac:dyDescent="0.25">
      <c r="A1281" s="5"/>
      <c r="B1281" s="3"/>
      <c r="C1281" s="1"/>
      <c r="D1281" s="1"/>
      <c r="E1281" s="1"/>
      <c r="F1281" s="1"/>
      <c r="G1281" s="1"/>
      <c r="K1281" s="1"/>
      <c r="L1281" s="1"/>
      <c r="M1281" s="7"/>
    </row>
    <row r="1282" spans="1:13" x14ac:dyDescent="0.25">
      <c r="A1282" s="5"/>
      <c r="B1282" s="3"/>
      <c r="C1282" s="1"/>
      <c r="D1282" s="1"/>
      <c r="E1282" s="1"/>
      <c r="F1282" s="1"/>
      <c r="G1282" s="1"/>
      <c r="K1282" s="1"/>
      <c r="L1282" s="1"/>
      <c r="M1282" s="7"/>
    </row>
    <row r="1283" spans="1:13" x14ac:dyDescent="0.25">
      <c r="A1283" s="5"/>
      <c r="B1283" s="3"/>
      <c r="C1283" s="1"/>
      <c r="D1283" s="1"/>
      <c r="E1283" s="1"/>
      <c r="F1283" s="1"/>
      <c r="G1283" s="1"/>
      <c r="K1283" s="1"/>
      <c r="L1283" s="1"/>
      <c r="M1283" s="7"/>
    </row>
    <row r="1284" spans="1:13" x14ac:dyDescent="0.25">
      <c r="A1284" s="5"/>
      <c r="B1284" s="3"/>
      <c r="C1284" s="1"/>
      <c r="D1284" s="1"/>
      <c r="E1284" s="1"/>
      <c r="F1284" s="1"/>
      <c r="G1284" s="1"/>
      <c r="K1284" s="1"/>
      <c r="L1284" s="1"/>
      <c r="M1284" s="7"/>
    </row>
    <row r="1285" spans="1:13" x14ac:dyDescent="0.25">
      <c r="A1285" s="5"/>
      <c r="B1285" s="3"/>
      <c r="C1285" s="1"/>
      <c r="D1285" s="1"/>
      <c r="E1285" s="1"/>
      <c r="F1285" s="1"/>
      <c r="G1285" s="1"/>
      <c r="K1285" s="1"/>
      <c r="L1285" s="1"/>
      <c r="M1285" s="7"/>
    </row>
    <row r="1286" spans="1:13" x14ac:dyDescent="0.25">
      <c r="A1286" s="5"/>
      <c r="B1286" s="3"/>
      <c r="C1286" s="1"/>
      <c r="D1286" s="1"/>
      <c r="E1286" s="1"/>
      <c r="F1286" s="1"/>
      <c r="G1286" s="1"/>
      <c r="K1286" s="1"/>
      <c r="L1286" s="1"/>
      <c r="M1286" s="7"/>
    </row>
    <row r="1287" spans="1:13" x14ac:dyDescent="0.25">
      <c r="A1287" s="5"/>
      <c r="B1287" s="3"/>
      <c r="C1287" s="1"/>
      <c r="D1287" s="1"/>
      <c r="E1287" s="1"/>
      <c r="F1287" s="1"/>
      <c r="G1287" s="1"/>
      <c r="K1287" s="1"/>
      <c r="L1287" s="1"/>
      <c r="M1287" s="7"/>
    </row>
    <row r="1288" spans="1:13" x14ac:dyDescent="0.25">
      <c r="A1288" s="5"/>
      <c r="B1288" s="3"/>
      <c r="C1288" s="1"/>
      <c r="D1288" s="1"/>
      <c r="E1288" s="1"/>
      <c r="F1288" s="1"/>
      <c r="G1288" s="1"/>
      <c r="K1288" s="1"/>
      <c r="L1288" s="1"/>
      <c r="M1288" s="7"/>
    </row>
    <row r="1289" spans="1:13" x14ac:dyDescent="0.25">
      <c r="A1289" s="5"/>
      <c r="B1289" s="3"/>
      <c r="C1289" s="1"/>
      <c r="D1289" s="1"/>
      <c r="E1289" s="1"/>
      <c r="F1289" s="1"/>
      <c r="G1289" s="1"/>
      <c r="K1289" s="1"/>
      <c r="L1289" s="1"/>
      <c r="M1289" s="7"/>
    </row>
    <row r="1290" spans="1:13" x14ac:dyDescent="0.25">
      <c r="A1290" s="5"/>
      <c r="B1290" s="3"/>
      <c r="C1290" s="1"/>
      <c r="D1290" s="1"/>
      <c r="E1290" s="1"/>
      <c r="F1290" s="1"/>
      <c r="G1290" s="1"/>
      <c r="K1290" s="1"/>
      <c r="L1290" s="1"/>
      <c r="M1290" s="7"/>
    </row>
    <row r="1291" spans="1:13" x14ac:dyDescent="0.25">
      <c r="A1291" s="5"/>
      <c r="B1291" s="3"/>
      <c r="C1291" s="1"/>
      <c r="D1291" s="1"/>
      <c r="E1291" s="1"/>
      <c r="F1291" s="1"/>
      <c r="G1291" s="1"/>
      <c r="K1291" s="1"/>
      <c r="L1291" s="1"/>
      <c r="M1291" s="7"/>
    </row>
    <row r="1292" spans="1:13" x14ac:dyDescent="0.25">
      <c r="A1292" s="5"/>
      <c r="B1292" s="3"/>
      <c r="C1292" s="1"/>
      <c r="D1292" s="1"/>
      <c r="E1292" s="1"/>
      <c r="F1292" s="1"/>
      <c r="G1292" s="1"/>
      <c r="K1292" s="1"/>
      <c r="L1292" s="1"/>
      <c r="M1292" s="7"/>
    </row>
    <row r="1293" spans="1:13" x14ac:dyDescent="0.25">
      <c r="A1293" s="5"/>
      <c r="B1293" s="3"/>
      <c r="C1293" s="1"/>
      <c r="D1293" s="1"/>
      <c r="E1293" s="1"/>
      <c r="F1293" s="1"/>
      <c r="G1293" s="1"/>
      <c r="K1293" s="1"/>
      <c r="L1293" s="1"/>
      <c r="M1293" s="7"/>
    </row>
    <row r="1294" spans="1:13" x14ac:dyDescent="0.25">
      <c r="A1294" s="5"/>
      <c r="B1294" s="3"/>
      <c r="C1294" s="1"/>
      <c r="D1294" s="1"/>
      <c r="E1294" s="1"/>
      <c r="F1294" s="1"/>
      <c r="G1294" s="1"/>
      <c r="K1294" s="1"/>
      <c r="L1294" s="1"/>
      <c r="M1294" s="7"/>
    </row>
    <row r="1295" spans="1:13" x14ac:dyDescent="0.25">
      <c r="A1295" s="5"/>
      <c r="B1295" s="3"/>
      <c r="C1295" s="1"/>
      <c r="D1295" s="1"/>
      <c r="E1295" s="1"/>
      <c r="F1295" s="1"/>
      <c r="G1295" s="1"/>
      <c r="K1295" s="1"/>
      <c r="L1295" s="1"/>
      <c r="M1295" s="7"/>
    </row>
    <row r="1296" spans="1:13" x14ac:dyDescent="0.25">
      <c r="A1296" s="5"/>
      <c r="B1296" s="3"/>
      <c r="C1296" s="1"/>
      <c r="D1296" s="1"/>
      <c r="E1296" s="1"/>
      <c r="F1296" s="1"/>
      <c r="G1296" s="1"/>
      <c r="K1296" s="1"/>
      <c r="L1296" s="1"/>
      <c r="M1296" s="7"/>
    </row>
    <row r="1297" spans="1:13" x14ac:dyDescent="0.25">
      <c r="A1297" s="5"/>
      <c r="B1297" s="3"/>
      <c r="C1297" s="1"/>
      <c r="D1297" s="1"/>
      <c r="E1297" s="1"/>
      <c r="F1297" s="1"/>
      <c r="G1297" s="1"/>
      <c r="K1297" s="1"/>
      <c r="L1297" s="1"/>
      <c r="M1297" s="7"/>
    </row>
    <row r="1298" spans="1:13" x14ac:dyDescent="0.25">
      <c r="A1298" s="5"/>
      <c r="B1298" s="3"/>
      <c r="C1298" s="1"/>
      <c r="D1298" s="1"/>
      <c r="E1298" s="1"/>
      <c r="F1298" s="1"/>
      <c r="G1298" s="1"/>
      <c r="K1298" s="1"/>
      <c r="L1298" s="1"/>
      <c r="M1298" s="7"/>
    </row>
    <row r="1299" spans="1:13" x14ac:dyDescent="0.25">
      <c r="A1299" s="5"/>
      <c r="B1299" s="3"/>
      <c r="C1299" s="1"/>
      <c r="D1299" s="1"/>
      <c r="E1299" s="1"/>
      <c r="F1299" s="1"/>
      <c r="G1299" s="1"/>
      <c r="K1299" s="1"/>
      <c r="L1299" s="1"/>
      <c r="M1299" s="7"/>
    </row>
    <row r="1300" spans="1:13" x14ac:dyDescent="0.25">
      <c r="A1300" s="5"/>
      <c r="B1300" s="3"/>
      <c r="C1300" s="1"/>
      <c r="D1300" s="1"/>
      <c r="E1300" s="1"/>
      <c r="F1300" s="1"/>
      <c r="G1300" s="1"/>
      <c r="K1300" s="1"/>
      <c r="L1300" s="1"/>
      <c r="M1300" s="7"/>
    </row>
    <row r="1301" spans="1:13" x14ac:dyDescent="0.25">
      <c r="A1301" s="5"/>
      <c r="B1301" s="3"/>
      <c r="C1301" s="1"/>
      <c r="D1301" s="1"/>
      <c r="E1301" s="1"/>
      <c r="F1301" s="1"/>
      <c r="G1301" s="1"/>
      <c r="K1301" s="1"/>
      <c r="L1301" s="1"/>
      <c r="M1301" s="7"/>
    </row>
    <row r="1302" spans="1:13" x14ac:dyDescent="0.25">
      <c r="A1302" s="5"/>
      <c r="B1302" s="3"/>
      <c r="C1302" s="1"/>
      <c r="D1302" s="1"/>
      <c r="E1302" s="1"/>
      <c r="F1302" s="1"/>
      <c r="G1302" s="1"/>
      <c r="K1302" s="1"/>
      <c r="L1302" s="1"/>
      <c r="M1302" s="7"/>
    </row>
    <row r="1303" spans="1:13" x14ac:dyDescent="0.25">
      <c r="A1303" s="5"/>
      <c r="B1303" s="3"/>
      <c r="C1303" s="1"/>
      <c r="D1303" s="1"/>
      <c r="E1303" s="1"/>
      <c r="F1303" s="1"/>
      <c r="G1303" s="1"/>
      <c r="K1303" s="1"/>
      <c r="L1303" s="1"/>
      <c r="M1303" s="7"/>
    </row>
    <row r="1304" spans="1:13" x14ac:dyDescent="0.25">
      <c r="A1304" s="5"/>
      <c r="B1304" s="3"/>
      <c r="C1304" s="1"/>
      <c r="D1304" s="1"/>
      <c r="E1304" s="1"/>
      <c r="F1304" s="1"/>
      <c r="G1304" s="1"/>
      <c r="K1304" s="1"/>
      <c r="L1304" s="1"/>
      <c r="M1304" s="7"/>
    </row>
    <row r="1305" spans="1:13" x14ac:dyDescent="0.25">
      <c r="A1305" s="5"/>
      <c r="B1305" s="3"/>
      <c r="C1305" s="1"/>
      <c r="D1305" s="1"/>
      <c r="E1305" s="1"/>
      <c r="F1305" s="1"/>
      <c r="G1305" s="1"/>
      <c r="K1305" s="1"/>
      <c r="L1305" s="1"/>
      <c r="M1305" s="7"/>
    </row>
    <row r="1306" spans="1:13" x14ac:dyDescent="0.25">
      <c r="A1306" s="5"/>
      <c r="B1306" s="3"/>
      <c r="C1306" s="1"/>
      <c r="D1306" s="1"/>
      <c r="E1306" s="1"/>
      <c r="F1306" s="1"/>
      <c r="G1306" s="1"/>
      <c r="K1306" s="1"/>
      <c r="L1306" s="1"/>
      <c r="M1306" s="7"/>
    </row>
    <row r="1307" spans="1:13" x14ac:dyDescent="0.25">
      <c r="A1307" s="5"/>
      <c r="B1307" s="3"/>
      <c r="C1307" s="1"/>
      <c r="D1307" s="1"/>
      <c r="E1307" s="1"/>
      <c r="F1307" s="1"/>
      <c r="G1307" s="1"/>
      <c r="K1307" s="1"/>
      <c r="L1307" s="1"/>
      <c r="M1307" s="7"/>
    </row>
    <row r="1308" spans="1:13" x14ac:dyDescent="0.25">
      <c r="A1308" s="5"/>
      <c r="B1308" s="3"/>
      <c r="C1308" s="1"/>
      <c r="D1308" s="1"/>
      <c r="E1308" s="1"/>
      <c r="F1308" s="1"/>
      <c r="G1308" s="1"/>
      <c r="K1308" s="1"/>
      <c r="L1308" s="1"/>
      <c r="M1308" s="7"/>
    </row>
    <row r="1309" spans="1:13" x14ac:dyDescent="0.25">
      <c r="A1309" s="5"/>
      <c r="B1309" s="3"/>
      <c r="C1309" s="1"/>
      <c r="D1309" s="1"/>
      <c r="E1309" s="1"/>
      <c r="F1309" s="1"/>
      <c r="G1309" s="1"/>
      <c r="K1309" s="1"/>
      <c r="L1309" s="1"/>
      <c r="M1309" s="7"/>
    </row>
    <row r="1310" spans="1:13" x14ac:dyDescent="0.25">
      <c r="A1310" s="5"/>
      <c r="B1310" s="3"/>
      <c r="C1310" s="1"/>
      <c r="D1310" s="1"/>
      <c r="E1310" s="1"/>
      <c r="F1310" s="1"/>
      <c r="G1310" s="1"/>
      <c r="K1310" s="1"/>
      <c r="L1310" s="1"/>
      <c r="M1310" s="7"/>
    </row>
    <row r="1311" spans="1:13" x14ac:dyDescent="0.25">
      <c r="A1311" s="5"/>
      <c r="B1311" s="3"/>
      <c r="C1311" s="1"/>
      <c r="D1311" s="1"/>
      <c r="E1311" s="1"/>
      <c r="F1311" s="1"/>
      <c r="G1311" s="1"/>
      <c r="K1311" s="1"/>
      <c r="L1311" s="1"/>
      <c r="M1311" s="7"/>
    </row>
    <row r="1312" spans="1:13" x14ac:dyDescent="0.25">
      <c r="A1312" s="5"/>
      <c r="B1312" s="3"/>
      <c r="C1312" s="1"/>
      <c r="D1312" s="1"/>
      <c r="E1312" s="1"/>
      <c r="F1312" s="1"/>
      <c r="G1312" s="1"/>
      <c r="K1312" s="1"/>
      <c r="L1312" s="1"/>
      <c r="M1312" s="7"/>
    </row>
    <row r="1313" spans="1:13" x14ac:dyDescent="0.25">
      <c r="A1313" s="5"/>
      <c r="B1313" s="3"/>
      <c r="C1313" s="1"/>
      <c r="D1313" s="1"/>
      <c r="E1313" s="1"/>
      <c r="F1313" s="1"/>
      <c r="G1313" s="1"/>
      <c r="K1313" s="1"/>
      <c r="L1313" s="1"/>
      <c r="M1313" s="7"/>
    </row>
    <row r="1314" spans="1:13" x14ac:dyDescent="0.25">
      <c r="A1314" s="5"/>
      <c r="B1314" s="3"/>
      <c r="C1314" s="1"/>
      <c r="D1314" s="1"/>
      <c r="E1314" s="1"/>
      <c r="F1314" s="1"/>
      <c r="G1314" s="1"/>
      <c r="K1314" s="1"/>
      <c r="L1314" s="1"/>
      <c r="M1314" s="7"/>
    </row>
    <row r="1315" spans="1:13" x14ac:dyDescent="0.25">
      <c r="A1315" s="5"/>
      <c r="B1315" s="3"/>
      <c r="C1315" s="1"/>
      <c r="D1315" s="1"/>
      <c r="E1315" s="1"/>
      <c r="F1315" s="1"/>
      <c r="G1315" s="1"/>
      <c r="K1315" s="1"/>
      <c r="L1315" s="1"/>
      <c r="M1315" s="7"/>
    </row>
    <row r="1316" spans="1:13" x14ac:dyDescent="0.25">
      <c r="A1316" s="5"/>
      <c r="B1316" s="3"/>
      <c r="C1316" s="1"/>
      <c r="D1316" s="1"/>
      <c r="E1316" s="1"/>
      <c r="F1316" s="1"/>
      <c r="G1316" s="1"/>
      <c r="K1316" s="1"/>
      <c r="L1316" s="1"/>
      <c r="M1316" s="7"/>
    </row>
    <row r="1317" spans="1:13" x14ac:dyDescent="0.25">
      <c r="A1317" s="5"/>
      <c r="B1317" s="3"/>
      <c r="C1317" s="1"/>
      <c r="D1317" s="1"/>
      <c r="E1317" s="1"/>
      <c r="F1317" s="1"/>
      <c r="G1317" s="1"/>
      <c r="K1317" s="1"/>
      <c r="L1317" s="1"/>
      <c r="M1317" s="7"/>
    </row>
    <row r="1318" spans="1:13" x14ac:dyDescent="0.25">
      <c r="A1318" s="5"/>
      <c r="B1318" s="3"/>
      <c r="C1318" s="1"/>
      <c r="D1318" s="1"/>
      <c r="E1318" s="1"/>
      <c r="F1318" s="1"/>
      <c r="G1318" s="1"/>
      <c r="K1318" s="1"/>
      <c r="L1318" s="1"/>
      <c r="M1318" s="7"/>
    </row>
    <row r="1319" spans="1:13" x14ac:dyDescent="0.25">
      <c r="A1319" s="5"/>
      <c r="B1319" s="3"/>
      <c r="C1319" s="1"/>
      <c r="D1319" s="1"/>
      <c r="E1319" s="1"/>
      <c r="F1319" s="1"/>
      <c r="G1319" s="1"/>
      <c r="K1319" s="1"/>
      <c r="L1319" s="1"/>
      <c r="M1319" s="7"/>
    </row>
    <row r="1320" spans="1:13" x14ac:dyDescent="0.25">
      <c r="A1320" s="5"/>
      <c r="B1320" s="3"/>
      <c r="C1320" s="1"/>
      <c r="D1320" s="1"/>
      <c r="E1320" s="1"/>
      <c r="F1320" s="1"/>
      <c r="G1320" s="1"/>
      <c r="K1320" s="1"/>
      <c r="L1320" s="1"/>
      <c r="M1320" s="7"/>
    </row>
    <row r="1321" spans="1:13" x14ac:dyDescent="0.25">
      <c r="A1321" s="5"/>
      <c r="B1321" s="3"/>
      <c r="C1321" s="1"/>
      <c r="D1321" s="1"/>
      <c r="E1321" s="1"/>
      <c r="F1321" s="1"/>
      <c r="G1321" s="1"/>
      <c r="K1321" s="1"/>
      <c r="L1321" s="1"/>
      <c r="M1321" s="7"/>
    </row>
    <row r="1322" spans="1:13" x14ac:dyDescent="0.25">
      <c r="A1322" s="5"/>
      <c r="B1322" s="3"/>
      <c r="C1322" s="1"/>
      <c r="D1322" s="1"/>
      <c r="E1322" s="1"/>
      <c r="F1322" s="1"/>
      <c r="G1322" s="1"/>
      <c r="K1322" s="1"/>
      <c r="L1322" s="1"/>
      <c r="M1322" s="7"/>
    </row>
    <row r="1323" spans="1:13" x14ac:dyDescent="0.25">
      <c r="A1323" s="5"/>
      <c r="B1323" s="3"/>
      <c r="C1323" s="1"/>
      <c r="D1323" s="1"/>
      <c r="E1323" s="1"/>
      <c r="F1323" s="1"/>
      <c r="G1323" s="1"/>
      <c r="K1323" s="1"/>
      <c r="L1323" s="1"/>
      <c r="M1323" s="7"/>
    </row>
    <row r="1324" spans="1:13" x14ac:dyDescent="0.25">
      <c r="A1324" s="5"/>
      <c r="B1324" s="3"/>
      <c r="C1324" s="1"/>
      <c r="D1324" s="1"/>
      <c r="E1324" s="1"/>
      <c r="F1324" s="1"/>
      <c r="G1324" s="1"/>
      <c r="K1324" s="1"/>
      <c r="L1324" s="1"/>
      <c r="M1324" s="7"/>
    </row>
    <row r="1325" spans="1:13" x14ac:dyDescent="0.25">
      <c r="A1325" s="5"/>
      <c r="B1325" s="3"/>
      <c r="C1325" s="1"/>
      <c r="D1325" s="1"/>
      <c r="E1325" s="1"/>
      <c r="F1325" s="1"/>
      <c r="G1325" s="1"/>
      <c r="K1325" s="1"/>
      <c r="L1325" s="1"/>
      <c r="M1325" s="7"/>
    </row>
    <row r="1326" spans="1:13" x14ac:dyDescent="0.25">
      <c r="A1326" s="5"/>
      <c r="B1326" s="3"/>
      <c r="C1326" s="1"/>
      <c r="D1326" s="1"/>
      <c r="E1326" s="1"/>
      <c r="F1326" s="1"/>
      <c r="G1326" s="1"/>
      <c r="K1326" s="1"/>
      <c r="L1326" s="1"/>
      <c r="M1326" s="7"/>
    </row>
    <row r="1327" spans="1:13" x14ac:dyDescent="0.25">
      <c r="A1327" s="5"/>
      <c r="B1327" s="3"/>
      <c r="C1327" s="1"/>
      <c r="D1327" s="1"/>
      <c r="E1327" s="1"/>
      <c r="F1327" s="1"/>
      <c r="G1327" s="1"/>
      <c r="K1327" s="1"/>
      <c r="L1327" s="1"/>
      <c r="M1327" s="7"/>
    </row>
    <row r="1328" spans="1:13" x14ac:dyDescent="0.25">
      <c r="A1328" s="5"/>
      <c r="B1328" s="3"/>
      <c r="C1328" s="1"/>
      <c r="D1328" s="1"/>
      <c r="E1328" s="1"/>
      <c r="F1328" s="1"/>
      <c r="G1328" s="1"/>
      <c r="K1328" s="1"/>
      <c r="L1328" s="1"/>
      <c r="M1328" s="7"/>
    </row>
    <row r="1329" spans="1:13" x14ac:dyDescent="0.25">
      <c r="A1329" s="5"/>
      <c r="B1329" s="3"/>
      <c r="C1329" s="1"/>
      <c r="D1329" s="1"/>
      <c r="E1329" s="1"/>
      <c r="F1329" s="1"/>
      <c r="G1329" s="1"/>
      <c r="K1329" s="1"/>
      <c r="L1329" s="1"/>
      <c r="M1329" s="7"/>
    </row>
    <row r="1330" spans="1:13" x14ac:dyDescent="0.25">
      <c r="A1330" s="5"/>
      <c r="B1330" s="3"/>
      <c r="C1330" s="1"/>
      <c r="D1330" s="1"/>
      <c r="E1330" s="1"/>
      <c r="F1330" s="1"/>
      <c r="G1330" s="1"/>
      <c r="K1330" s="1"/>
      <c r="L1330" s="1"/>
      <c r="M1330" s="7"/>
    </row>
    <row r="1331" spans="1:13" x14ac:dyDescent="0.25">
      <c r="A1331" s="5"/>
      <c r="B1331" s="3"/>
      <c r="C1331" s="1"/>
      <c r="D1331" s="1"/>
      <c r="E1331" s="1"/>
      <c r="F1331" s="1"/>
      <c r="G1331" s="1"/>
      <c r="K1331" s="1"/>
      <c r="L1331" s="1"/>
      <c r="M1331" s="7"/>
    </row>
    <row r="1332" spans="1:13" x14ac:dyDescent="0.25">
      <c r="A1332" s="5"/>
      <c r="B1332" s="3"/>
      <c r="C1332" s="1"/>
      <c r="D1332" s="1"/>
      <c r="E1332" s="1"/>
      <c r="F1332" s="1"/>
      <c r="G1332" s="1"/>
      <c r="K1332" s="1"/>
      <c r="L1332" s="1"/>
      <c r="M1332" s="7"/>
    </row>
    <row r="1333" spans="1:13" x14ac:dyDescent="0.25">
      <c r="A1333" s="5"/>
      <c r="B1333" s="3"/>
      <c r="C1333" s="1"/>
      <c r="D1333" s="1"/>
      <c r="E1333" s="1"/>
      <c r="F1333" s="1"/>
      <c r="G1333" s="1"/>
      <c r="K1333" s="1"/>
      <c r="L1333" s="1"/>
      <c r="M1333" s="7"/>
    </row>
    <row r="1334" spans="1:13" x14ac:dyDescent="0.25">
      <c r="A1334" s="5"/>
      <c r="B1334" s="3"/>
      <c r="C1334" s="1"/>
      <c r="D1334" s="1"/>
      <c r="E1334" s="1"/>
      <c r="F1334" s="1"/>
      <c r="G1334" s="1"/>
      <c r="K1334" s="1"/>
      <c r="L1334" s="1"/>
      <c r="M1334" s="7"/>
    </row>
    <row r="1335" spans="1:13" x14ac:dyDescent="0.25">
      <c r="A1335" s="5"/>
      <c r="B1335" s="3"/>
      <c r="C1335" s="1"/>
      <c r="D1335" s="1"/>
      <c r="E1335" s="1"/>
      <c r="F1335" s="1"/>
      <c r="G1335" s="1"/>
      <c r="K1335" s="1"/>
      <c r="L1335" s="1"/>
      <c r="M1335" s="7"/>
    </row>
    <row r="1336" spans="1:13" x14ac:dyDescent="0.25">
      <c r="A1336" s="5"/>
      <c r="B1336" s="3"/>
      <c r="C1336" s="1"/>
      <c r="D1336" s="1"/>
      <c r="E1336" s="1"/>
      <c r="F1336" s="1"/>
      <c r="G1336" s="1"/>
      <c r="K1336" s="1"/>
      <c r="L1336" s="1"/>
      <c r="M1336" s="7"/>
    </row>
    <row r="1337" spans="1:13" x14ac:dyDescent="0.25">
      <c r="A1337" s="5"/>
      <c r="B1337" s="3"/>
      <c r="C1337" s="1"/>
      <c r="D1337" s="1"/>
      <c r="E1337" s="1"/>
      <c r="F1337" s="1"/>
      <c r="G1337" s="1"/>
      <c r="K1337" s="1"/>
      <c r="L1337" s="1"/>
      <c r="M1337" s="7"/>
    </row>
    <row r="1338" spans="1:13" x14ac:dyDescent="0.25">
      <c r="A1338" s="5"/>
      <c r="B1338" s="3"/>
      <c r="C1338" s="1"/>
      <c r="D1338" s="1"/>
      <c r="E1338" s="1"/>
      <c r="F1338" s="1"/>
      <c r="G1338" s="1"/>
      <c r="K1338" s="1"/>
      <c r="L1338" s="1"/>
      <c r="M1338" s="7"/>
    </row>
    <row r="1339" spans="1:13" x14ac:dyDescent="0.25">
      <c r="A1339" s="5"/>
      <c r="B1339" s="3"/>
      <c r="C1339" s="1"/>
      <c r="D1339" s="1"/>
      <c r="E1339" s="1"/>
      <c r="F1339" s="1"/>
      <c r="G1339" s="1"/>
      <c r="K1339" s="1"/>
      <c r="L1339" s="1"/>
      <c r="M1339" s="7"/>
    </row>
    <row r="1340" spans="1:13" x14ac:dyDescent="0.25">
      <c r="A1340" s="5"/>
      <c r="B1340" s="3"/>
      <c r="C1340" s="1"/>
      <c r="D1340" s="1"/>
      <c r="E1340" s="1"/>
      <c r="F1340" s="1"/>
      <c r="G1340" s="1"/>
      <c r="K1340" s="1"/>
      <c r="L1340" s="1"/>
      <c r="M1340" s="7"/>
    </row>
    <row r="1341" spans="1:13" x14ac:dyDescent="0.25">
      <c r="A1341" s="5"/>
      <c r="B1341" s="3"/>
      <c r="C1341" s="1"/>
      <c r="D1341" s="1"/>
      <c r="E1341" s="1"/>
      <c r="F1341" s="1"/>
      <c r="G1341" s="1"/>
      <c r="K1341" s="1"/>
      <c r="L1341" s="1"/>
      <c r="M1341" s="7"/>
    </row>
    <row r="1342" spans="1:13" x14ac:dyDescent="0.25">
      <c r="A1342" s="5"/>
      <c r="B1342" s="3"/>
      <c r="C1342" s="1"/>
      <c r="D1342" s="1"/>
      <c r="E1342" s="1"/>
      <c r="F1342" s="1"/>
      <c r="G1342" s="1"/>
      <c r="K1342" s="1"/>
      <c r="L1342" s="1"/>
      <c r="M1342" s="7"/>
    </row>
    <row r="1343" spans="1:13" x14ac:dyDescent="0.25">
      <c r="A1343" s="5"/>
      <c r="B1343" s="3"/>
      <c r="C1343" s="1"/>
      <c r="D1343" s="1"/>
      <c r="E1343" s="1"/>
      <c r="F1343" s="1"/>
      <c r="G1343" s="1"/>
      <c r="K1343" s="1"/>
      <c r="L1343" s="1"/>
      <c r="M1343" s="7"/>
    </row>
    <row r="1344" spans="1:13" x14ac:dyDescent="0.25">
      <c r="A1344" s="5"/>
      <c r="B1344" s="3"/>
      <c r="C1344" s="1"/>
      <c r="D1344" s="1"/>
      <c r="E1344" s="1"/>
      <c r="F1344" s="1"/>
      <c r="G1344" s="1"/>
      <c r="K1344" s="1"/>
      <c r="L1344" s="1"/>
      <c r="M1344" s="7"/>
    </row>
    <row r="1345" spans="1:13" x14ac:dyDescent="0.25">
      <c r="A1345" s="5"/>
      <c r="B1345" s="3"/>
      <c r="C1345" s="1"/>
      <c r="D1345" s="1"/>
      <c r="E1345" s="1"/>
      <c r="F1345" s="1"/>
      <c r="G1345" s="1"/>
      <c r="K1345" s="1"/>
      <c r="L1345" s="1"/>
      <c r="M1345" s="7"/>
    </row>
    <row r="1346" spans="1:13" x14ac:dyDescent="0.25">
      <c r="A1346" s="5"/>
      <c r="B1346" s="3"/>
      <c r="C1346" s="1"/>
      <c r="D1346" s="1"/>
      <c r="E1346" s="1"/>
      <c r="F1346" s="1"/>
      <c r="G1346" s="1"/>
      <c r="K1346" s="1"/>
      <c r="L1346" s="1"/>
      <c r="M1346" s="7"/>
    </row>
    <row r="1347" spans="1:13" x14ac:dyDescent="0.25">
      <c r="A1347" s="5"/>
      <c r="B1347" s="3"/>
      <c r="C1347" s="1"/>
      <c r="D1347" s="1"/>
      <c r="E1347" s="1"/>
      <c r="F1347" s="1"/>
      <c r="G1347" s="1"/>
      <c r="K1347" s="1"/>
      <c r="L1347" s="1"/>
      <c r="M1347" s="7"/>
    </row>
    <row r="1348" spans="1:13" x14ac:dyDescent="0.25">
      <c r="A1348" s="5"/>
      <c r="B1348" s="3"/>
      <c r="C1348" s="1"/>
      <c r="D1348" s="1"/>
      <c r="E1348" s="1"/>
      <c r="F1348" s="1"/>
      <c r="G1348" s="1"/>
      <c r="K1348" s="1"/>
      <c r="L1348" s="1"/>
      <c r="M1348" s="7"/>
    </row>
    <row r="1349" spans="1:13" x14ac:dyDescent="0.25">
      <c r="A1349" s="5"/>
      <c r="B1349" s="3"/>
      <c r="C1349" s="1"/>
      <c r="D1349" s="1"/>
      <c r="E1349" s="1"/>
      <c r="F1349" s="1"/>
      <c r="G1349" s="1"/>
      <c r="K1349" s="1"/>
      <c r="L1349" s="1"/>
      <c r="M1349" s="7"/>
    </row>
    <row r="1350" spans="1:13" x14ac:dyDescent="0.25">
      <c r="A1350" s="5"/>
      <c r="B1350" s="3"/>
      <c r="C1350" s="1"/>
      <c r="D1350" s="1"/>
      <c r="E1350" s="1"/>
      <c r="F1350" s="1"/>
      <c r="G1350" s="1"/>
      <c r="K1350" s="1"/>
      <c r="L1350" s="1"/>
      <c r="M1350" s="7"/>
    </row>
    <row r="1351" spans="1:13" x14ac:dyDescent="0.25">
      <c r="A1351" s="5"/>
      <c r="B1351" s="3"/>
      <c r="C1351" s="1"/>
      <c r="D1351" s="1"/>
      <c r="E1351" s="1"/>
      <c r="F1351" s="1"/>
      <c r="G1351" s="1"/>
      <c r="K1351" s="1"/>
      <c r="L1351" s="1"/>
      <c r="M1351" s="7"/>
    </row>
    <row r="1352" spans="1:13" x14ac:dyDescent="0.25">
      <c r="A1352" s="5"/>
      <c r="B1352" s="3"/>
      <c r="C1352" s="1"/>
      <c r="D1352" s="1"/>
      <c r="E1352" s="1"/>
      <c r="F1352" s="1"/>
      <c r="G1352" s="1"/>
      <c r="K1352" s="1"/>
      <c r="L1352" s="1"/>
      <c r="M1352" s="7"/>
    </row>
    <row r="1353" spans="1:13" x14ac:dyDescent="0.25">
      <c r="A1353" s="5"/>
      <c r="B1353" s="3"/>
      <c r="C1353" s="1"/>
      <c r="D1353" s="1"/>
      <c r="E1353" s="1"/>
      <c r="F1353" s="1"/>
      <c r="G1353" s="1"/>
      <c r="K1353" s="1"/>
      <c r="L1353" s="1"/>
      <c r="M1353" s="7"/>
    </row>
    <row r="1354" spans="1:13" x14ac:dyDescent="0.25">
      <c r="A1354" s="5"/>
      <c r="B1354" s="3"/>
      <c r="C1354" s="1"/>
      <c r="D1354" s="1"/>
      <c r="E1354" s="1"/>
      <c r="F1354" s="1"/>
      <c r="G1354" s="1"/>
      <c r="K1354" s="1"/>
      <c r="L1354" s="1"/>
      <c r="M1354" s="7"/>
    </row>
    <row r="1355" spans="1:13" x14ac:dyDescent="0.25">
      <c r="A1355" s="5"/>
      <c r="B1355" s="3"/>
      <c r="C1355" s="1"/>
      <c r="D1355" s="1"/>
      <c r="E1355" s="1"/>
      <c r="F1355" s="1"/>
      <c r="G1355" s="1"/>
      <c r="K1355" s="1"/>
      <c r="L1355" s="1"/>
      <c r="M1355" s="7"/>
    </row>
    <row r="1356" spans="1:13" x14ac:dyDescent="0.25">
      <c r="A1356" s="5"/>
      <c r="B1356" s="3"/>
      <c r="C1356" s="1"/>
      <c r="D1356" s="1"/>
      <c r="E1356" s="1"/>
      <c r="F1356" s="1"/>
      <c r="G1356" s="1"/>
      <c r="K1356" s="1"/>
      <c r="L1356" s="1"/>
      <c r="M1356" s="7"/>
    </row>
    <row r="1357" spans="1:13" x14ac:dyDescent="0.25">
      <c r="A1357" s="5"/>
      <c r="B1357" s="3"/>
      <c r="C1357" s="1"/>
      <c r="D1357" s="1"/>
      <c r="E1357" s="1"/>
      <c r="F1357" s="1"/>
      <c r="G1357" s="1"/>
      <c r="K1357" s="1"/>
      <c r="L1357" s="1"/>
      <c r="M1357" s="7"/>
    </row>
    <row r="1358" spans="1:13" x14ac:dyDescent="0.25">
      <c r="A1358" s="5"/>
      <c r="B1358" s="3"/>
      <c r="C1358" s="1"/>
      <c r="D1358" s="1"/>
      <c r="E1358" s="1"/>
      <c r="F1358" s="1"/>
      <c r="G1358" s="1"/>
      <c r="K1358" s="1"/>
      <c r="L1358" s="1"/>
      <c r="M1358" s="7"/>
    </row>
    <row r="1359" spans="1:13" x14ac:dyDescent="0.25">
      <c r="A1359" s="5"/>
      <c r="B1359" s="3"/>
      <c r="C1359" s="1"/>
      <c r="D1359" s="1"/>
      <c r="E1359" s="1"/>
      <c r="F1359" s="1"/>
      <c r="G1359" s="1"/>
      <c r="K1359" s="1"/>
      <c r="L1359" s="1"/>
      <c r="M1359" s="7"/>
    </row>
    <row r="1360" spans="1:13" x14ac:dyDescent="0.25">
      <c r="A1360" s="5"/>
      <c r="B1360" s="3"/>
      <c r="C1360" s="1"/>
      <c r="D1360" s="1"/>
      <c r="E1360" s="1"/>
      <c r="F1360" s="1"/>
      <c r="G1360" s="1"/>
      <c r="K1360" s="1"/>
      <c r="L1360" s="1"/>
      <c r="M1360" s="7"/>
    </row>
    <row r="1361" spans="1:13" x14ac:dyDescent="0.25">
      <c r="A1361" s="5"/>
      <c r="B1361" s="3"/>
      <c r="C1361" s="1"/>
      <c r="D1361" s="1"/>
      <c r="E1361" s="1"/>
      <c r="F1361" s="1"/>
      <c r="G1361" s="1"/>
      <c r="K1361" s="1"/>
      <c r="L1361" s="1"/>
      <c r="M1361" s="7"/>
    </row>
    <row r="1362" spans="1:13" x14ac:dyDescent="0.25">
      <c r="A1362" s="5"/>
      <c r="B1362" s="3"/>
      <c r="C1362" s="1"/>
      <c r="D1362" s="1"/>
      <c r="E1362" s="1"/>
      <c r="F1362" s="1"/>
      <c r="G1362" s="1"/>
      <c r="K1362" s="1"/>
      <c r="L1362" s="1"/>
      <c r="M1362" s="7"/>
    </row>
    <row r="1363" spans="1:13" x14ac:dyDescent="0.25">
      <c r="A1363" s="5"/>
      <c r="B1363" s="3"/>
      <c r="C1363" s="1"/>
      <c r="D1363" s="1"/>
      <c r="E1363" s="1"/>
      <c r="F1363" s="1"/>
      <c r="G1363" s="1"/>
      <c r="K1363" s="1"/>
      <c r="L1363" s="1"/>
      <c r="M1363" s="7"/>
    </row>
    <row r="1364" spans="1:13" x14ac:dyDescent="0.25">
      <c r="A1364" s="5"/>
      <c r="B1364" s="3"/>
      <c r="C1364" s="1"/>
      <c r="D1364" s="1"/>
      <c r="E1364" s="1"/>
      <c r="F1364" s="1"/>
      <c r="G1364" s="1"/>
      <c r="K1364" s="1"/>
      <c r="L1364" s="1"/>
      <c r="M1364" s="7"/>
    </row>
    <row r="1365" spans="1:13" x14ac:dyDescent="0.25">
      <c r="A1365" s="5"/>
      <c r="B1365" s="3"/>
      <c r="C1365" s="1"/>
      <c r="D1365" s="1"/>
      <c r="E1365" s="1"/>
      <c r="F1365" s="1"/>
      <c r="G1365" s="1"/>
      <c r="K1365" s="1"/>
      <c r="L1365" s="1"/>
      <c r="M1365" s="7"/>
    </row>
    <row r="1366" spans="1:13" x14ac:dyDescent="0.25">
      <c r="A1366" s="5"/>
      <c r="B1366" s="3"/>
      <c r="C1366" s="1"/>
      <c r="D1366" s="1"/>
      <c r="E1366" s="1"/>
      <c r="F1366" s="1"/>
      <c r="G1366" s="1"/>
      <c r="K1366" s="1"/>
      <c r="L1366" s="1"/>
      <c r="M1366" s="7"/>
    </row>
    <row r="1367" spans="1:13" x14ac:dyDescent="0.25">
      <c r="A1367" s="5"/>
      <c r="B1367" s="3"/>
      <c r="C1367" s="1"/>
      <c r="D1367" s="1"/>
      <c r="E1367" s="1"/>
      <c r="F1367" s="1"/>
      <c r="G1367" s="1"/>
      <c r="K1367" s="1"/>
      <c r="L1367" s="1"/>
      <c r="M1367" s="7"/>
    </row>
    <row r="1368" spans="1:13" x14ac:dyDescent="0.25">
      <c r="A1368" s="5"/>
      <c r="B1368" s="3"/>
      <c r="C1368" s="1"/>
      <c r="D1368" s="1"/>
      <c r="E1368" s="1"/>
      <c r="F1368" s="1"/>
      <c r="G1368" s="1"/>
      <c r="K1368" s="1"/>
      <c r="L1368" s="1"/>
      <c r="M1368" s="7"/>
    </row>
    <row r="1369" spans="1:13" x14ac:dyDescent="0.25">
      <c r="A1369" s="5"/>
      <c r="B1369" s="3"/>
      <c r="C1369" s="1"/>
      <c r="D1369" s="1"/>
      <c r="E1369" s="1"/>
      <c r="F1369" s="1"/>
      <c r="G1369" s="1"/>
      <c r="K1369" s="1"/>
      <c r="L1369" s="1"/>
      <c r="M1369" s="7"/>
    </row>
    <row r="1370" spans="1:13" x14ac:dyDescent="0.25">
      <c r="A1370" s="5"/>
      <c r="B1370" s="3"/>
      <c r="C1370" s="1"/>
      <c r="D1370" s="1"/>
      <c r="E1370" s="1"/>
      <c r="F1370" s="1"/>
      <c r="G1370" s="1"/>
      <c r="K1370" s="1"/>
      <c r="L1370" s="1"/>
      <c r="M1370" s="7"/>
    </row>
    <row r="1371" spans="1:13" x14ac:dyDescent="0.25">
      <c r="A1371" s="5"/>
      <c r="B1371" s="3"/>
      <c r="C1371" s="1"/>
      <c r="D1371" s="1"/>
      <c r="E1371" s="1"/>
      <c r="F1371" s="1"/>
      <c r="G1371" s="1"/>
      <c r="K1371" s="1"/>
      <c r="L1371" s="1"/>
      <c r="M1371" s="7"/>
    </row>
    <row r="1372" spans="1:13" x14ac:dyDescent="0.25">
      <c r="A1372" s="5"/>
      <c r="B1372" s="3"/>
      <c r="C1372" s="1"/>
      <c r="D1372" s="1"/>
      <c r="E1372" s="1"/>
      <c r="F1372" s="1"/>
      <c r="G1372" s="1"/>
      <c r="K1372" s="1"/>
      <c r="L1372" s="1"/>
      <c r="M1372" s="7"/>
    </row>
    <row r="1373" spans="1:13" x14ac:dyDescent="0.25">
      <c r="A1373" s="5"/>
      <c r="B1373" s="3"/>
      <c r="C1373" s="1"/>
      <c r="D1373" s="1"/>
      <c r="E1373" s="1"/>
      <c r="F1373" s="1"/>
      <c r="G1373" s="1"/>
      <c r="K1373" s="1"/>
      <c r="L1373" s="1"/>
      <c r="M1373" s="7"/>
    </row>
    <row r="1374" spans="1:13" x14ac:dyDescent="0.25">
      <c r="A1374" s="5"/>
      <c r="B1374" s="3"/>
      <c r="C1374" s="1"/>
      <c r="D1374" s="1"/>
      <c r="E1374" s="1"/>
      <c r="F1374" s="1"/>
      <c r="G1374" s="1"/>
      <c r="K1374" s="1"/>
      <c r="L1374" s="1"/>
      <c r="M1374" s="7"/>
    </row>
    <row r="1375" spans="1:13" x14ac:dyDescent="0.25">
      <c r="A1375" s="5"/>
      <c r="B1375" s="3"/>
      <c r="C1375" s="1"/>
      <c r="D1375" s="1"/>
      <c r="E1375" s="1"/>
      <c r="F1375" s="1"/>
      <c r="G1375" s="1"/>
      <c r="K1375" s="1"/>
      <c r="L1375" s="1"/>
      <c r="M1375" s="7"/>
    </row>
    <row r="1376" spans="1:13" x14ac:dyDescent="0.25">
      <c r="A1376" s="5"/>
      <c r="B1376" s="3"/>
      <c r="C1376" s="1"/>
      <c r="D1376" s="1"/>
      <c r="E1376" s="1"/>
      <c r="F1376" s="1"/>
      <c r="G1376" s="1"/>
      <c r="K1376" s="1"/>
      <c r="L1376" s="1"/>
      <c r="M1376" s="7"/>
    </row>
    <row r="1377" spans="1:13" x14ac:dyDescent="0.25">
      <c r="A1377" s="5"/>
      <c r="B1377" s="3"/>
      <c r="C1377" s="1"/>
      <c r="D1377" s="1"/>
      <c r="E1377" s="1"/>
      <c r="F1377" s="1"/>
      <c r="G1377" s="1"/>
      <c r="K1377" s="1"/>
      <c r="L1377" s="1"/>
      <c r="M1377" s="7"/>
    </row>
    <row r="1378" spans="1:13" x14ac:dyDescent="0.25">
      <c r="A1378" s="5"/>
      <c r="B1378" s="3"/>
      <c r="C1378" s="1"/>
      <c r="D1378" s="1"/>
      <c r="E1378" s="1"/>
      <c r="F1378" s="1"/>
      <c r="G1378" s="1"/>
      <c r="K1378" s="1"/>
      <c r="L1378" s="1"/>
      <c r="M1378" s="7"/>
    </row>
    <row r="1379" spans="1:13" x14ac:dyDescent="0.25">
      <c r="A1379" s="5"/>
      <c r="B1379" s="3"/>
      <c r="C1379" s="1"/>
      <c r="D1379" s="1"/>
      <c r="E1379" s="1"/>
      <c r="F1379" s="1"/>
      <c r="G1379" s="1"/>
      <c r="K1379" s="1"/>
      <c r="L1379" s="1"/>
      <c r="M1379" s="7"/>
    </row>
    <row r="1380" spans="1:13" x14ac:dyDescent="0.25">
      <c r="A1380" s="5"/>
      <c r="B1380" s="3"/>
      <c r="C1380" s="1"/>
      <c r="D1380" s="1"/>
      <c r="E1380" s="1"/>
      <c r="F1380" s="1"/>
      <c r="G1380" s="1"/>
      <c r="K1380" s="1"/>
      <c r="L1380" s="1"/>
      <c r="M1380" s="7"/>
    </row>
    <row r="1381" spans="1:13" x14ac:dyDescent="0.25">
      <c r="A1381" s="5"/>
      <c r="B1381" s="3"/>
      <c r="C1381" s="1"/>
      <c r="D1381" s="1"/>
      <c r="E1381" s="1"/>
      <c r="F1381" s="1"/>
      <c r="G1381" s="1"/>
      <c r="K1381" s="1"/>
      <c r="L1381" s="1"/>
      <c r="M1381" s="7"/>
    </row>
    <row r="1382" spans="1:13" x14ac:dyDescent="0.25">
      <c r="A1382" s="5"/>
      <c r="B1382" s="3"/>
      <c r="C1382" s="1"/>
      <c r="D1382" s="1"/>
      <c r="E1382" s="1"/>
      <c r="F1382" s="1"/>
      <c r="G1382" s="1"/>
      <c r="K1382" s="1"/>
      <c r="L1382" s="1"/>
      <c r="M1382" s="7"/>
    </row>
    <row r="1383" spans="1:13" x14ac:dyDescent="0.25">
      <c r="A1383" s="5"/>
      <c r="B1383" s="3"/>
      <c r="C1383" s="1"/>
      <c r="D1383" s="1"/>
      <c r="E1383" s="1"/>
      <c r="F1383" s="1"/>
      <c r="G1383" s="1"/>
      <c r="K1383" s="1"/>
      <c r="L1383" s="1"/>
      <c r="M1383" s="7"/>
    </row>
    <row r="1384" spans="1:13" x14ac:dyDescent="0.25">
      <c r="A1384" s="5"/>
      <c r="B1384" s="3"/>
      <c r="C1384" s="1"/>
      <c r="D1384" s="1"/>
      <c r="E1384" s="1"/>
      <c r="F1384" s="1"/>
      <c r="G1384" s="1"/>
      <c r="K1384" s="1"/>
      <c r="L1384" s="1"/>
      <c r="M1384" s="7"/>
    </row>
    <row r="1385" spans="1:13" x14ac:dyDescent="0.25">
      <c r="A1385" s="5"/>
      <c r="B1385" s="3"/>
      <c r="C1385" s="1"/>
      <c r="D1385" s="1"/>
      <c r="E1385" s="1"/>
      <c r="F1385" s="1"/>
      <c r="G1385" s="1"/>
      <c r="K1385" s="1"/>
      <c r="L1385" s="1"/>
      <c r="M1385" s="7"/>
    </row>
    <row r="1386" spans="1:13" x14ac:dyDescent="0.25">
      <c r="A1386" s="5"/>
      <c r="B1386" s="3"/>
      <c r="C1386" s="1"/>
      <c r="D1386" s="1"/>
      <c r="E1386" s="1"/>
      <c r="F1386" s="1"/>
      <c r="G1386" s="1"/>
      <c r="K1386" s="1"/>
      <c r="L1386" s="1"/>
      <c r="M1386" s="7"/>
    </row>
    <row r="1387" spans="1:13" x14ac:dyDescent="0.25">
      <c r="A1387" s="5"/>
      <c r="B1387" s="3"/>
      <c r="C1387" s="1"/>
      <c r="D1387" s="1"/>
      <c r="E1387" s="1"/>
      <c r="F1387" s="1"/>
      <c r="G1387" s="1"/>
      <c r="K1387" s="1"/>
      <c r="L1387" s="1"/>
      <c r="M1387" s="7"/>
    </row>
    <row r="1388" spans="1:13" x14ac:dyDescent="0.25">
      <c r="A1388" s="5"/>
      <c r="B1388" s="3"/>
      <c r="C1388" s="1"/>
      <c r="D1388" s="1"/>
      <c r="E1388" s="1"/>
      <c r="F1388" s="1"/>
      <c r="G1388" s="1"/>
      <c r="K1388" s="1"/>
      <c r="L1388" s="1"/>
      <c r="M1388" s="7"/>
    </row>
    <row r="1389" spans="1:13" x14ac:dyDescent="0.25">
      <c r="A1389" s="5"/>
      <c r="B1389" s="3"/>
      <c r="C1389" s="1"/>
      <c r="D1389" s="1"/>
      <c r="E1389" s="1"/>
      <c r="F1389" s="1"/>
      <c r="G1389" s="1"/>
      <c r="K1389" s="1"/>
      <c r="L1389" s="1"/>
      <c r="M1389" s="7"/>
    </row>
    <row r="1390" spans="1:13" x14ac:dyDescent="0.25">
      <c r="A1390" s="5"/>
      <c r="B1390" s="3"/>
      <c r="C1390" s="1"/>
      <c r="D1390" s="1"/>
      <c r="E1390" s="1"/>
      <c r="F1390" s="1"/>
      <c r="G1390" s="1"/>
      <c r="K1390" s="1"/>
      <c r="L1390" s="1"/>
      <c r="M1390" s="7"/>
    </row>
    <row r="1391" spans="1:13" x14ac:dyDescent="0.25">
      <c r="A1391" s="5"/>
      <c r="B1391" s="3"/>
      <c r="C1391" s="1"/>
      <c r="D1391" s="1"/>
      <c r="E1391" s="1"/>
      <c r="F1391" s="1"/>
      <c r="G1391" s="1"/>
      <c r="K1391" s="1"/>
      <c r="L1391" s="1"/>
      <c r="M1391" s="7"/>
    </row>
    <row r="1392" spans="1:13" x14ac:dyDescent="0.25">
      <c r="A1392" s="5"/>
      <c r="B1392" s="3"/>
      <c r="C1392" s="1"/>
      <c r="D1392" s="1"/>
      <c r="E1392" s="1"/>
      <c r="F1392" s="1"/>
      <c r="G1392" s="1"/>
      <c r="K1392" s="1"/>
      <c r="L1392" s="1"/>
      <c r="M1392" s="7"/>
    </row>
    <row r="1393" spans="1:13" x14ac:dyDescent="0.25">
      <c r="A1393" s="5"/>
      <c r="B1393" s="3"/>
      <c r="C1393" s="1"/>
      <c r="D1393" s="1"/>
      <c r="E1393" s="1"/>
      <c r="F1393" s="1"/>
      <c r="G1393" s="1"/>
      <c r="K1393" s="1"/>
      <c r="L1393" s="1"/>
      <c r="M1393" s="7"/>
    </row>
    <row r="1394" spans="1:13" x14ac:dyDescent="0.25">
      <c r="A1394" s="5"/>
      <c r="B1394" s="3"/>
      <c r="C1394" s="1"/>
      <c r="D1394" s="1"/>
      <c r="E1394" s="1"/>
      <c r="F1394" s="1"/>
      <c r="G1394" s="1"/>
      <c r="K1394" s="1"/>
      <c r="L1394" s="1"/>
      <c r="M1394" s="7"/>
    </row>
    <row r="1395" spans="1:13" x14ac:dyDescent="0.25">
      <c r="A1395" s="5"/>
      <c r="B1395" s="3"/>
      <c r="C1395" s="1"/>
      <c r="D1395" s="1"/>
      <c r="E1395" s="1"/>
      <c r="F1395" s="1"/>
      <c r="G1395" s="1"/>
      <c r="K1395" s="1"/>
      <c r="L1395" s="1"/>
      <c r="M1395" s="7"/>
    </row>
    <row r="1396" spans="1:13" x14ac:dyDescent="0.25">
      <c r="A1396" s="5"/>
      <c r="B1396" s="3"/>
      <c r="C1396" s="1"/>
      <c r="D1396" s="1"/>
      <c r="E1396" s="1"/>
      <c r="F1396" s="1"/>
      <c r="G1396" s="1"/>
      <c r="K1396" s="1"/>
      <c r="L1396" s="1"/>
      <c r="M1396" s="7"/>
    </row>
    <row r="1397" spans="1:13" x14ac:dyDescent="0.25">
      <c r="A1397" s="5"/>
      <c r="B1397" s="3"/>
      <c r="C1397" s="1"/>
      <c r="D1397" s="1"/>
      <c r="E1397" s="1"/>
      <c r="F1397" s="1"/>
      <c r="G1397" s="1"/>
      <c r="K1397" s="1"/>
      <c r="L1397" s="1"/>
      <c r="M1397" s="7"/>
    </row>
    <row r="1398" spans="1:13" x14ac:dyDescent="0.25">
      <c r="A1398" s="5"/>
      <c r="B1398" s="3"/>
      <c r="C1398" s="1"/>
      <c r="D1398" s="1"/>
      <c r="E1398" s="1"/>
      <c r="F1398" s="1"/>
      <c r="G1398" s="1"/>
      <c r="K1398" s="1"/>
      <c r="L1398" s="1"/>
      <c r="M1398" s="7"/>
    </row>
    <row r="1399" spans="1:13" x14ac:dyDescent="0.25">
      <c r="A1399" s="5"/>
      <c r="B1399" s="3"/>
      <c r="C1399" s="1"/>
      <c r="D1399" s="1"/>
      <c r="E1399" s="1"/>
      <c r="F1399" s="1"/>
      <c r="G1399" s="1"/>
      <c r="K1399" s="1"/>
      <c r="L1399" s="1"/>
      <c r="M1399" s="7"/>
    </row>
    <row r="1400" spans="1:13" x14ac:dyDescent="0.25">
      <c r="A1400" s="5"/>
      <c r="B1400" s="3"/>
      <c r="C1400" s="1"/>
      <c r="D1400" s="1"/>
      <c r="E1400" s="1"/>
      <c r="F1400" s="1"/>
      <c r="G1400" s="1"/>
      <c r="K1400" s="1"/>
      <c r="L1400" s="1"/>
      <c r="M1400" s="7"/>
    </row>
    <row r="1401" spans="1:13" x14ac:dyDescent="0.25">
      <c r="A1401" s="5"/>
      <c r="B1401" s="3"/>
      <c r="C1401" s="1"/>
      <c r="D1401" s="1"/>
      <c r="E1401" s="1"/>
      <c r="F1401" s="1"/>
      <c r="G1401" s="1"/>
      <c r="K1401" s="1"/>
      <c r="L1401" s="1"/>
      <c r="M1401" s="7"/>
    </row>
    <row r="1402" spans="1:13" x14ac:dyDescent="0.25">
      <c r="A1402" s="5"/>
      <c r="B1402" s="3"/>
      <c r="C1402" s="1"/>
      <c r="D1402" s="1"/>
      <c r="E1402" s="1"/>
      <c r="F1402" s="1"/>
      <c r="G1402" s="1"/>
      <c r="K1402" s="1"/>
      <c r="L1402" s="1"/>
      <c r="M1402" s="7"/>
    </row>
    <row r="1403" spans="1:13" x14ac:dyDescent="0.25">
      <c r="A1403" s="5"/>
      <c r="B1403" s="3"/>
      <c r="C1403" s="1"/>
      <c r="D1403" s="1"/>
      <c r="E1403" s="1"/>
      <c r="F1403" s="1"/>
      <c r="G1403" s="1"/>
      <c r="K1403" s="1"/>
      <c r="L1403" s="1"/>
      <c r="M1403" s="7"/>
    </row>
    <row r="1404" spans="1:13" x14ac:dyDescent="0.25">
      <c r="A1404" s="5"/>
      <c r="B1404" s="3"/>
      <c r="C1404" s="1"/>
      <c r="D1404" s="1"/>
      <c r="E1404" s="1"/>
      <c r="F1404" s="1"/>
      <c r="G1404" s="1"/>
      <c r="K1404" s="1"/>
      <c r="L1404" s="1"/>
      <c r="M1404" s="7"/>
    </row>
    <row r="1405" spans="1:13" x14ac:dyDescent="0.25">
      <c r="A1405" s="5"/>
      <c r="B1405" s="3"/>
      <c r="C1405" s="1"/>
      <c r="D1405" s="1"/>
      <c r="E1405" s="1"/>
      <c r="F1405" s="1"/>
      <c r="G1405" s="1"/>
      <c r="K1405" s="1"/>
      <c r="L1405" s="1"/>
      <c r="M1405" s="7"/>
    </row>
    <row r="1406" spans="1:13" x14ac:dyDescent="0.25">
      <c r="A1406" s="5"/>
      <c r="B1406" s="3"/>
      <c r="C1406" s="1"/>
      <c r="D1406" s="1"/>
      <c r="E1406" s="1"/>
      <c r="F1406" s="1"/>
      <c r="G1406" s="1"/>
      <c r="K1406" s="1"/>
      <c r="L1406" s="1"/>
      <c r="M1406" s="7"/>
    </row>
    <row r="1407" spans="1:13" x14ac:dyDescent="0.25">
      <c r="A1407" s="5"/>
      <c r="B1407" s="3"/>
      <c r="C1407" s="1"/>
      <c r="D1407" s="1"/>
      <c r="E1407" s="1"/>
      <c r="F1407" s="1"/>
      <c r="G1407" s="1"/>
      <c r="K1407" s="1"/>
      <c r="L1407" s="1"/>
      <c r="M1407" s="7"/>
    </row>
    <row r="1408" spans="1:13" x14ac:dyDescent="0.25">
      <c r="A1408" s="5"/>
      <c r="B1408" s="3"/>
      <c r="C1408" s="1"/>
      <c r="D1408" s="1"/>
      <c r="E1408" s="1"/>
      <c r="F1408" s="1"/>
      <c r="G1408" s="1"/>
      <c r="K1408" s="1"/>
      <c r="L1408" s="1"/>
      <c r="M1408" s="7"/>
    </row>
    <row r="1409" spans="1:13" x14ac:dyDescent="0.25">
      <c r="A1409" s="5"/>
      <c r="B1409" s="3"/>
      <c r="C1409" s="1"/>
      <c r="D1409" s="1"/>
      <c r="E1409" s="1"/>
      <c r="F1409" s="1"/>
      <c r="G1409" s="1"/>
      <c r="K1409" s="1"/>
      <c r="L1409" s="1"/>
      <c r="M1409" s="7"/>
    </row>
    <row r="1410" spans="1:13" x14ac:dyDescent="0.25">
      <c r="A1410" s="5"/>
      <c r="B1410" s="3"/>
      <c r="C1410" s="1"/>
      <c r="D1410" s="1"/>
      <c r="E1410" s="1"/>
      <c r="F1410" s="1"/>
      <c r="G1410" s="1"/>
      <c r="K1410" s="1"/>
      <c r="L1410" s="1"/>
      <c r="M1410" s="7"/>
    </row>
    <row r="1411" spans="1:13" x14ac:dyDescent="0.25">
      <c r="A1411" s="5"/>
      <c r="B1411" s="3"/>
      <c r="C1411" s="1"/>
      <c r="D1411" s="1"/>
      <c r="E1411" s="1"/>
      <c r="F1411" s="1"/>
      <c r="G1411" s="1"/>
      <c r="K1411" s="1"/>
      <c r="L1411" s="1"/>
      <c r="M1411" s="7"/>
    </row>
    <row r="1412" spans="1:13" x14ac:dyDescent="0.25">
      <c r="A1412" s="5"/>
      <c r="B1412" s="3"/>
      <c r="C1412" s="1"/>
      <c r="D1412" s="1"/>
      <c r="E1412" s="1"/>
      <c r="F1412" s="1"/>
      <c r="G1412" s="1"/>
      <c r="K1412" s="1"/>
      <c r="L1412" s="1"/>
      <c r="M1412" s="7"/>
    </row>
    <row r="1413" spans="1:13" x14ac:dyDescent="0.25">
      <c r="A1413" s="5"/>
      <c r="B1413" s="3"/>
      <c r="C1413" s="1"/>
      <c r="D1413" s="1"/>
      <c r="E1413" s="1"/>
      <c r="F1413" s="1"/>
      <c r="G1413" s="1"/>
      <c r="K1413" s="1"/>
      <c r="L1413" s="1"/>
      <c r="M1413" s="7"/>
    </row>
    <row r="1414" spans="1:13" x14ac:dyDescent="0.25">
      <c r="A1414" s="5"/>
      <c r="B1414" s="3"/>
      <c r="C1414" s="1"/>
      <c r="D1414" s="1"/>
      <c r="E1414" s="1"/>
      <c r="F1414" s="1"/>
      <c r="G1414" s="1"/>
      <c r="K1414" s="1"/>
      <c r="L1414" s="1"/>
      <c r="M1414" s="7"/>
    </row>
    <row r="1415" spans="1:13" x14ac:dyDescent="0.25">
      <c r="A1415" s="5"/>
      <c r="B1415" s="3"/>
      <c r="C1415" s="1"/>
      <c r="D1415" s="1"/>
      <c r="E1415" s="1"/>
      <c r="F1415" s="1"/>
      <c r="G1415" s="1"/>
      <c r="K1415" s="1"/>
      <c r="L1415" s="1"/>
      <c r="M1415" s="7"/>
    </row>
    <row r="1416" spans="1:13" x14ac:dyDescent="0.25">
      <c r="A1416" s="5"/>
      <c r="B1416" s="3"/>
      <c r="C1416" s="1"/>
      <c r="D1416" s="1"/>
      <c r="E1416" s="1"/>
      <c r="F1416" s="1"/>
      <c r="G1416" s="1"/>
      <c r="K1416" s="1"/>
      <c r="L1416" s="1"/>
      <c r="M1416" s="7"/>
    </row>
    <row r="1417" spans="1:13" x14ac:dyDescent="0.25">
      <c r="A1417" s="5"/>
      <c r="B1417" s="3"/>
      <c r="C1417" s="1"/>
      <c r="D1417" s="1"/>
      <c r="E1417" s="1"/>
      <c r="F1417" s="1"/>
      <c r="G1417" s="1"/>
      <c r="K1417" s="1"/>
      <c r="L1417" s="1"/>
      <c r="M1417" s="7"/>
    </row>
    <row r="1418" spans="1:13" x14ac:dyDescent="0.25">
      <c r="A1418" s="5"/>
      <c r="B1418" s="3"/>
      <c r="C1418" s="1"/>
      <c r="D1418" s="1"/>
      <c r="E1418" s="1"/>
      <c r="F1418" s="1"/>
      <c r="G1418" s="1"/>
      <c r="K1418" s="1"/>
      <c r="L1418" s="1"/>
      <c r="M1418" s="7"/>
    </row>
    <row r="1419" spans="1:13" x14ac:dyDescent="0.25">
      <c r="A1419" s="5"/>
      <c r="B1419" s="3"/>
      <c r="C1419" s="1"/>
      <c r="D1419" s="1"/>
      <c r="E1419" s="1"/>
      <c r="F1419" s="1"/>
      <c r="G1419" s="1"/>
      <c r="K1419" s="1"/>
      <c r="L1419" s="1"/>
      <c r="M1419" s="7"/>
    </row>
    <row r="1420" spans="1:13" x14ac:dyDescent="0.25">
      <c r="A1420" s="5"/>
      <c r="B1420" s="3"/>
      <c r="C1420" s="1"/>
      <c r="D1420" s="1"/>
      <c r="E1420" s="1"/>
      <c r="F1420" s="1"/>
      <c r="G1420" s="1"/>
      <c r="K1420" s="1"/>
      <c r="L1420" s="1"/>
      <c r="M1420" s="7"/>
    </row>
    <row r="1421" spans="1:13" x14ac:dyDescent="0.25">
      <c r="A1421" s="5"/>
      <c r="B1421" s="3"/>
      <c r="C1421" s="1"/>
      <c r="D1421" s="1"/>
      <c r="E1421" s="1"/>
      <c r="F1421" s="1"/>
      <c r="G1421" s="1"/>
      <c r="K1421" s="1"/>
      <c r="L1421" s="1"/>
      <c r="M1421" s="7"/>
    </row>
    <row r="1422" spans="1:13" x14ac:dyDescent="0.25">
      <c r="A1422" s="5"/>
      <c r="B1422" s="3"/>
      <c r="C1422" s="1"/>
      <c r="D1422" s="1"/>
      <c r="E1422" s="1"/>
      <c r="F1422" s="1"/>
      <c r="G1422" s="1"/>
      <c r="K1422" s="1"/>
      <c r="L1422" s="1"/>
      <c r="M1422" s="7"/>
    </row>
    <row r="1423" spans="1:13" x14ac:dyDescent="0.25">
      <c r="A1423" s="5"/>
      <c r="B1423" s="3"/>
      <c r="C1423" s="1"/>
      <c r="D1423" s="1"/>
      <c r="E1423" s="1"/>
      <c r="F1423" s="1"/>
      <c r="G1423" s="1"/>
      <c r="K1423" s="1"/>
      <c r="L1423" s="1"/>
      <c r="M1423" s="7"/>
    </row>
    <row r="1424" spans="1:13" x14ac:dyDescent="0.25">
      <c r="A1424" s="5"/>
      <c r="B1424" s="3"/>
      <c r="C1424" s="1"/>
      <c r="D1424" s="1"/>
      <c r="E1424" s="1"/>
      <c r="F1424" s="1"/>
      <c r="G1424" s="1"/>
      <c r="K1424" s="1"/>
      <c r="L1424" s="1"/>
      <c r="M1424" s="7"/>
    </row>
    <row r="1425" spans="1:13" x14ac:dyDescent="0.25">
      <c r="A1425" s="5"/>
      <c r="B1425" s="3"/>
      <c r="C1425" s="1"/>
      <c r="D1425" s="1"/>
      <c r="E1425" s="1"/>
      <c r="F1425" s="1"/>
      <c r="G1425" s="1"/>
      <c r="K1425" s="1"/>
      <c r="L1425" s="1"/>
      <c r="M1425" s="7"/>
    </row>
    <row r="1426" spans="1:13" x14ac:dyDescent="0.25">
      <c r="A1426" s="5"/>
      <c r="B1426" s="3"/>
      <c r="C1426" s="1"/>
      <c r="D1426" s="1"/>
      <c r="E1426" s="1"/>
      <c r="F1426" s="1"/>
      <c r="G1426" s="1"/>
      <c r="K1426" s="1"/>
      <c r="L1426" s="1"/>
      <c r="M1426" s="7"/>
    </row>
    <row r="1427" spans="1:13" x14ac:dyDescent="0.25">
      <c r="A1427" s="5"/>
      <c r="B1427" s="3"/>
      <c r="C1427" s="1"/>
      <c r="D1427" s="1"/>
      <c r="E1427" s="1"/>
      <c r="F1427" s="1"/>
      <c r="G1427" s="1"/>
      <c r="K1427" s="1"/>
      <c r="L1427" s="1"/>
      <c r="M1427" s="7"/>
    </row>
    <row r="1428" spans="1:13" x14ac:dyDescent="0.25">
      <c r="A1428" s="5"/>
      <c r="B1428" s="3"/>
      <c r="C1428" s="1"/>
      <c r="D1428" s="1"/>
      <c r="E1428" s="1"/>
      <c r="F1428" s="1"/>
      <c r="G1428" s="1"/>
      <c r="K1428" s="1"/>
      <c r="L1428" s="1"/>
      <c r="M1428" s="7"/>
    </row>
    <row r="1429" spans="1:13" x14ac:dyDescent="0.25">
      <c r="A1429" s="5"/>
      <c r="B1429" s="3"/>
      <c r="C1429" s="1"/>
      <c r="D1429" s="1"/>
      <c r="E1429" s="1"/>
      <c r="F1429" s="1"/>
      <c r="G1429" s="1"/>
      <c r="K1429" s="1"/>
      <c r="L1429" s="1"/>
      <c r="M1429" s="7"/>
    </row>
    <row r="1430" spans="1:13" x14ac:dyDescent="0.25">
      <c r="A1430" s="5"/>
      <c r="B1430" s="3"/>
      <c r="C1430" s="1"/>
      <c r="D1430" s="1"/>
      <c r="E1430" s="1"/>
      <c r="F1430" s="1"/>
      <c r="G1430" s="1"/>
      <c r="K1430" s="1"/>
      <c r="L1430" s="1"/>
      <c r="M1430" s="7"/>
    </row>
    <row r="1431" spans="1:13" x14ac:dyDescent="0.25">
      <c r="A1431" s="5"/>
      <c r="B1431" s="3"/>
      <c r="C1431" s="1"/>
      <c r="D1431" s="1"/>
      <c r="E1431" s="1"/>
      <c r="F1431" s="1"/>
      <c r="G1431" s="1"/>
      <c r="K1431" s="1"/>
      <c r="L1431" s="1"/>
      <c r="M1431" s="7"/>
    </row>
    <row r="1432" spans="1:13" x14ac:dyDescent="0.25">
      <c r="A1432" s="5"/>
      <c r="B1432" s="3"/>
      <c r="C1432" s="1"/>
      <c r="D1432" s="1"/>
      <c r="E1432" s="1"/>
      <c r="F1432" s="1"/>
      <c r="G1432" s="1"/>
      <c r="K1432" s="1"/>
      <c r="L1432" s="1"/>
      <c r="M1432" s="7"/>
    </row>
    <row r="1433" spans="1:13" x14ac:dyDescent="0.25">
      <c r="A1433" s="5"/>
      <c r="B1433" s="3"/>
      <c r="C1433" s="1"/>
      <c r="D1433" s="1"/>
      <c r="E1433" s="1"/>
      <c r="F1433" s="1"/>
      <c r="G1433" s="1"/>
      <c r="K1433" s="1"/>
      <c r="L1433" s="1"/>
      <c r="M1433" s="7"/>
    </row>
    <row r="1434" spans="1:13" x14ac:dyDescent="0.25">
      <c r="A1434" s="5"/>
      <c r="B1434" s="3"/>
      <c r="C1434" s="1"/>
      <c r="D1434" s="1"/>
      <c r="E1434" s="1"/>
      <c r="F1434" s="1"/>
      <c r="G1434" s="1"/>
      <c r="K1434" s="1"/>
      <c r="L1434" s="1"/>
      <c r="M1434" s="7"/>
    </row>
    <row r="1435" spans="1:13" x14ac:dyDescent="0.25">
      <c r="A1435" s="5"/>
      <c r="B1435" s="3"/>
      <c r="C1435" s="1"/>
      <c r="D1435" s="1"/>
      <c r="E1435" s="1"/>
      <c r="F1435" s="1"/>
      <c r="G1435" s="1"/>
      <c r="K1435" s="1"/>
      <c r="L1435" s="1"/>
      <c r="M1435" s="7"/>
    </row>
    <row r="1436" spans="1:13" x14ac:dyDescent="0.25">
      <c r="A1436" s="5"/>
      <c r="B1436" s="3"/>
      <c r="C1436" s="1"/>
      <c r="D1436" s="1"/>
      <c r="E1436" s="1"/>
      <c r="F1436" s="1"/>
      <c r="G1436" s="1"/>
      <c r="K1436" s="1"/>
      <c r="L1436" s="1"/>
      <c r="M1436" s="7"/>
    </row>
    <row r="1437" spans="1:13" x14ac:dyDescent="0.25">
      <c r="A1437" s="5"/>
      <c r="B1437" s="3"/>
      <c r="C1437" s="1"/>
      <c r="D1437" s="1"/>
      <c r="E1437" s="1"/>
      <c r="F1437" s="1"/>
      <c r="G1437" s="1"/>
      <c r="K1437" s="1"/>
      <c r="L1437" s="1"/>
      <c r="M1437" s="7"/>
    </row>
    <row r="1438" spans="1:13" x14ac:dyDescent="0.25">
      <c r="A1438" s="5"/>
      <c r="B1438" s="3"/>
      <c r="C1438" s="1"/>
      <c r="D1438" s="1"/>
      <c r="E1438" s="1"/>
      <c r="F1438" s="1"/>
      <c r="G1438" s="1"/>
      <c r="K1438" s="1"/>
      <c r="L1438" s="1"/>
      <c r="M1438" s="7"/>
    </row>
    <row r="1439" spans="1:13" x14ac:dyDescent="0.25">
      <c r="A1439" s="5"/>
      <c r="B1439" s="3"/>
      <c r="C1439" s="1"/>
      <c r="D1439" s="1"/>
      <c r="E1439" s="1"/>
      <c r="F1439" s="1"/>
      <c r="G1439" s="1"/>
      <c r="K1439" s="1"/>
      <c r="L1439" s="1"/>
      <c r="M1439" s="7"/>
    </row>
    <row r="1440" spans="1:13" x14ac:dyDescent="0.25">
      <c r="A1440" s="5"/>
      <c r="B1440" s="3"/>
      <c r="C1440" s="1"/>
      <c r="D1440" s="1"/>
      <c r="E1440" s="1"/>
      <c r="F1440" s="1"/>
      <c r="G1440" s="1"/>
      <c r="K1440" s="1"/>
      <c r="L1440" s="1"/>
      <c r="M1440" s="7"/>
    </row>
    <row r="1441" spans="1:13" x14ac:dyDescent="0.25">
      <c r="A1441" s="5"/>
      <c r="B1441" s="3"/>
      <c r="C1441" s="1"/>
      <c r="D1441" s="1"/>
      <c r="E1441" s="1"/>
      <c r="F1441" s="1"/>
      <c r="G1441" s="1"/>
      <c r="K1441" s="1"/>
      <c r="L1441" s="1"/>
      <c r="M1441" s="7"/>
    </row>
    <row r="1442" spans="1:13" x14ac:dyDescent="0.25">
      <c r="A1442" s="5"/>
      <c r="B1442" s="3"/>
      <c r="C1442" s="1"/>
      <c r="D1442" s="1"/>
      <c r="E1442" s="1"/>
      <c r="F1442" s="1"/>
      <c r="G1442" s="1"/>
      <c r="K1442" s="1"/>
      <c r="L1442" s="1"/>
      <c r="M1442" s="7"/>
    </row>
    <row r="1443" spans="1:13" x14ac:dyDescent="0.25">
      <c r="A1443" s="5"/>
      <c r="B1443" s="3"/>
      <c r="C1443" s="1"/>
      <c r="D1443" s="1"/>
      <c r="E1443" s="1"/>
      <c r="F1443" s="1"/>
      <c r="G1443" s="1"/>
      <c r="K1443" s="1"/>
      <c r="L1443" s="1"/>
      <c r="M1443" s="7"/>
    </row>
    <row r="1444" spans="1:13" x14ac:dyDescent="0.25">
      <c r="A1444" s="5"/>
      <c r="B1444" s="3"/>
      <c r="C1444" s="1"/>
      <c r="D1444" s="1"/>
      <c r="E1444" s="1"/>
      <c r="F1444" s="1"/>
      <c r="G1444" s="1"/>
      <c r="K1444" s="1"/>
      <c r="L1444" s="1"/>
      <c r="M1444" s="7"/>
    </row>
    <row r="1445" spans="1:13" x14ac:dyDescent="0.25">
      <c r="A1445" s="5"/>
      <c r="B1445" s="3"/>
      <c r="C1445" s="1"/>
      <c r="D1445" s="1"/>
      <c r="E1445" s="1"/>
      <c r="F1445" s="1"/>
      <c r="G1445" s="1"/>
      <c r="K1445" s="1"/>
      <c r="L1445" s="1"/>
      <c r="M1445" s="7"/>
    </row>
    <row r="1446" spans="1:13" x14ac:dyDescent="0.25">
      <c r="A1446" s="5"/>
      <c r="B1446" s="3"/>
      <c r="C1446" s="1"/>
      <c r="D1446" s="1"/>
      <c r="E1446" s="1"/>
      <c r="F1446" s="1"/>
      <c r="G1446" s="1"/>
      <c r="K1446" s="1"/>
      <c r="L1446" s="1"/>
      <c r="M1446" s="7"/>
    </row>
    <row r="1447" spans="1:13" x14ac:dyDescent="0.25">
      <c r="A1447" s="5"/>
      <c r="B1447" s="3"/>
      <c r="C1447" s="1"/>
      <c r="D1447" s="1"/>
      <c r="E1447" s="1"/>
      <c r="F1447" s="1"/>
      <c r="G1447" s="1"/>
      <c r="K1447" s="1"/>
      <c r="L1447" s="1"/>
      <c r="M1447" s="7"/>
    </row>
    <row r="1448" spans="1:13" x14ac:dyDescent="0.25">
      <c r="A1448" s="5"/>
      <c r="B1448" s="3"/>
      <c r="C1448" s="1"/>
      <c r="D1448" s="1"/>
      <c r="E1448" s="1"/>
      <c r="F1448" s="1"/>
      <c r="G1448" s="1"/>
      <c r="K1448" s="1"/>
      <c r="L1448" s="1"/>
      <c r="M1448" s="7"/>
    </row>
    <row r="1449" spans="1:13" x14ac:dyDescent="0.25">
      <c r="A1449" s="5"/>
      <c r="B1449" s="3"/>
      <c r="C1449" s="1"/>
      <c r="D1449" s="1"/>
      <c r="E1449" s="1"/>
      <c r="F1449" s="1"/>
      <c r="G1449" s="1"/>
      <c r="K1449" s="1"/>
      <c r="L1449" s="1"/>
      <c r="M1449" s="7"/>
    </row>
    <row r="1450" spans="1:13" x14ac:dyDescent="0.25">
      <c r="A1450" s="5"/>
      <c r="B1450" s="3"/>
      <c r="C1450" s="1"/>
      <c r="D1450" s="1"/>
      <c r="E1450" s="1"/>
      <c r="F1450" s="1"/>
      <c r="G1450" s="1"/>
      <c r="K1450" s="1"/>
      <c r="L1450" s="1"/>
      <c r="M1450" s="7"/>
    </row>
    <row r="1451" spans="1:13" x14ac:dyDescent="0.25">
      <c r="A1451" s="5"/>
      <c r="B1451" s="3"/>
      <c r="C1451" s="1"/>
      <c r="D1451" s="1"/>
      <c r="E1451" s="1"/>
      <c r="F1451" s="1"/>
      <c r="G1451" s="1"/>
      <c r="K1451" s="1"/>
      <c r="L1451" s="1"/>
      <c r="M1451" s="7"/>
    </row>
    <row r="1452" spans="1:13" x14ac:dyDescent="0.25">
      <c r="A1452" s="5"/>
      <c r="B1452" s="3"/>
      <c r="C1452" s="1"/>
      <c r="D1452" s="1"/>
      <c r="E1452" s="1"/>
      <c r="F1452" s="1"/>
      <c r="G1452" s="1"/>
      <c r="K1452" s="1"/>
      <c r="L1452" s="1"/>
      <c r="M1452" s="7"/>
    </row>
    <row r="1453" spans="1:13" x14ac:dyDescent="0.25">
      <c r="A1453" s="5"/>
      <c r="B1453" s="3"/>
      <c r="C1453" s="1"/>
      <c r="D1453" s="1"/>
      <c r="E1453" s="1"/>
      <c r="F1453" s="1"/>
      <c r="G1453" s="1"/>
      <c r="K1453" s="1"/>
      <c r="L1453" s="1"/>
      <c r="M1453" s="7"/>
    </row>
    <row r="1454" spans="1:13" x14ac:dyDescent="0.25">
      <c r="A1454" s="5"/>
      <c r="B1454" s="3"/>
      <c r="C1454" s="1"/>
      <c r="D1454" s="1"/>
      <c r="E1454" s="1"/>
      <c r="F1454" s="1"/>
      <c r="G1454" s="1"/>
      <c r="K1454" s="1"/>
      <c r="L1454" s="1"/>
      <c r="M1454" s="7"/>
    </row>
    <row r="1455" spans="1:13" x14ac:dyDescent="0.25">
      <c r="A1455" s="5"/>
      <c r="B1455" s="3"/>
      <c r="C1455" s="1"/>
      <c r="D1455" s="1"/>
      <c r="E1455" s="1"/>
      <c r="F1455" s="1"/>
      <c r="G1455" s="1"/>
      <c r="K1455" s="1"/>
      <c r="L1455" s="1"/>
      <c r="M1455" s="7"/>
    </row>
    <row r="1456" spans="1:13" x14ac:dyDescent="0.25">
      <c r="A1456" s="5"/>
      <c r="B1456" s="3"/>
      <c r="C1456" s="1"/>
      <c r="D1456" s="1"/>
      <c r="E1456" s="1"/>
      <c r="F1456" s="1"/>
      <c r="G1456" s="1"/>
      <c r="K1456" s="1"/>
      <c r="L1456" s="1"/>
      <c r="M1456" s="7"/>
    </row>
    <row r="1457" spans="1:13" x14ac:dyDescent="0.25">
      <c r="A1457" s="5"/>
      <c r="B1457" s="3"/>
      <c r="C1457" s="1"/>
      <c r="D1457" s="1"/>
      <c r="E1457" s="1"/>
      <c r="F1457" s="1"/>
      <c r="G1457" s="1"/>
      <c r="K1457" s="1"/>
      <c r="L1457" s="1"/>
      <c r="M1457" s="7"/>
    </row>
    <row r="1458" spans="1:13" x14ac:dyDescent="0.25">
      <c r="A1458" s="5"/>
      <c r="B1458" s="3"/>
      <c r="C1458" s="1"/>
      <c r="D1458" s="1"/>
      <c r="E1458" s="1"/>
      <c r="F1458" s="1"/>
      <c r="G1458" s="1"/>
      <c r="K1458" s="1"/>
      <c r="L1458" s="1"/>
      <c r="M1458" s="7"/>
    </row>
    <row r="1459" spans="1:13" x14ac:dyDescent="0.25">
      <c r="A1459" s="5"/>
      <c r="B1459" s="3"/>
      <c r="C1459" s="1"/>
      <c r="D1459" s="1"/>
      <c r="E1459" s="1"/>
      <c r="F1459" s="1"/>
      <c r="G1459" s="1"/>
      <c r="K1459" s="1"/>
      <c r="L1459" s="1"/>
      <c r="M1459" s="7"/>
    </row>
    <row r="1460" spans="1:13" x14ac:dyDescent="0.25">
      <c r="A1460" s="5"/>
      <c r="B1460" s="3"/>
      <c r="C1460" s="1"/>
      <c r="D1460" s="1"/>
      <c r="E1460" s="1"/>
      <c r="F1460" s="1"/>
      <c r="G1460" s="1"/>
      <c r="K1460" s="1"/>
      <c r="L1460" s="1"/>
      <c r="M1460" s="7"/>
    </row>
    <row r="1461" spans="1:13" x14ac:dyDescent="0.25">
      <c r="A1461" s="5"/>
      <c r="B1461" s="3"/>
      <c r="C1461" s="1"/>
      <c r="D1461" s="1"/>
      <c r="E1461" s="1"/>
      <c r="F1461" s="1"/>
      <c r="G1461" s="1"/>
      <c r="K1461" s="1"/>
      <c r="L1461" s="1"/>
      <c r="M1461" s="7"/>
    </row>
    <row r="1462" spans="1:13" x14ac:dyDescent="0.25">
      <c r="A1462" s="5"/>
      <c r="B1462" s="3"/>
      <c r="C1462" s="1"/>
      <c r="D1462" s="1"/>
      <c r="E1462" s="1"/>
      <c r="F1462" s="1"/>
      <c r="G1462" s="1"/>
      <c r="K1462" s="1"/>
      <c r="L1462" s="1"/>
      <c r="M1462" s="7"/>
    </row>
    <row r="1463" spans="1:13" x14ac:dyDescent="0.25">
      <c r="A1463" s="5"/>
      <c r="B1463" s="3"/>
      <c r="C1463" s="1"/>
      <c r="D1463" s="1"/>
      <c r="E1463" s="1"/>
      <c r="F1463" s="1"/>
      <c r="G1463" s="1"/>
      <c r="K1463" s="1"/>
      <c r="L1463" s="1"/>
      <c r="M1463" s="7"/>
    </row>
    <row r="1464" spans="1:13" x14ac:dyDescent="0.25">
      <c r="A1464" s="5"/>
      <c r="B1464" s="3"/>
      <c r="C1464" s="1"/>
      <c r="D1464" s="1"/>
      <c r="E1464" s="1"/>
      <c r="F1464" s="1"/>
      <c r="G1464" s="1"/>
      <c r="K1464" s="1"/>
      <c r="L1464" s="1"/>
      <c r="M1464" s="7"/>
    </row>
    <row r="1465" spans="1:13" x14ac:dyDescent="0.25">
      <c r="A1465" s="5"/>
      <c r="B1465" s="3"/>
      <c r="C1465" s="1"/>
      <c r="D1465" s="1"/>
      <c r="E1465" s="1"/>
      <c r="F1465" s="1"/>
      <c r="G1465" s="1"/>
      <c r="K1465" s="1"/>
      <c r="L1465" s="1"/>
      <c r="M1465" s="7"/>
    </row>
    <row r="1466" spans="1:13" x14ac:dyDescent="0.25">
      <c r="A1466" s="5"/>
      <c r="B1466" s="3"/>
      <c r="C1466" s="1"/>
      <c r="D1466" s="1"/>
      <c r="E1466" s="1"/>
      <c r="F1466" s="1"/>
      <c r="G1466" s="1"/>
      <c r="K1466" s="1"/>
      <c r="L1466" s="1"/>
      <c r="M1466" s="7"/>
    </row>
    <row r="1467" spans="1:13" x14ac:dyDescent="0.25">
      <c r="A1467" s="5"/>
      <c r="B1467" s="3"/>
      <c r="C1467" s="1"/>
      <c r="D1467" s="1"/>
      <c r="E1467" s="1"/>
      <c r="F1467" s="1"/>
      <c r="G1467" s="1"/>
      <c r="K1467" s="1"/>
      <c r="L1467" s="1"/>
      <c r="M1467" s="7"/>
    </row>
    <row r="1468" spans="1:13" x14ac:dyDescent="0.25">
      <c r="A1468" s="5"/>
      <c r="B1468" s="3"/>
      <c r="C1468" s="1"/>
      <c r="D1468" s="1"/>
      <c r="E1468" s="1"/>
      <c r="F1468" s="1"/>
      <c r="G1468" s="1"/>
      <c r="K1468" s="1"/>
      <c r="L1468" s="1"/>
      <c r="M1468" s="7"/>
    </row>
    <row r="1469" spans="1:13" x14ac:dyDescent="0.25">
      <c r="A1469" s="5"/>
      <c r="B1469" s="3"/>
      <c r="C1469" s="1"/>
      <c r="D1469" s="1"/>
      <c r="E1469" s="1"/>
      <c r="F1469" s="1"/>
      <c r="G1469" s="1"/>
      <c r="K1469" s="1"/>
      <c r="L1469" s="1"/>
      <c r="M1469" s="7"/>
    </row>
    <row r="1470" spans="1:13" x14ac:dyDescent="0.25">
      <c r="A1470" s="5"/>
      <c r="B1470" s="3"/>
      <c r="C1470" s="1"/>
      <c r="D1470" s="1"/>
      <c r="E1470" s="1"/>
      <c r="F1470" s="1"/>
      <c r="G1470" s="1"/>
      <c r="K1470" s="1"/>
      <c r="L1470" s="1"/>
      <c r="M1470" s="7"/>
    </row>
    <row r="1471" spans="1:13" x14ac:dyDescent="0.25">
      <c r="A1471" s="5"/>
      <c r="B1471" s="3"/>
      <c r="C1471" s="1"/>
      <c r="D1471" s="1"/>
      <c r="E1471" s="1"/>
      <c r="F1471" s="1"/>
      <c r="G1471" s="1"/>
      <c r="K1471" s="1"/>
      <c r="L1471" s="1"/>
      <c r="M1471" s="7"/>
    </row>
    <row r="1472" spans="1:13" x14ac:dyDescent="0.25">
      <c r="A1472" s="5"/>
      <c r="B1472" s="3"/>
      <c r="C1472" s="1"/>
      <c r="D1472" s="1"/>
      <c r="E1472" s="1"/>
      <c r="F1472" s="1"/>
      <c r="G1472" s="1"/>
      <c r="K1472" s="1"/>
      <c r="L1472" s="1"/>
      <c r="M1472" s="7"/>
    </row>
    <row r="1473" spans="1:13" x14ac:dyDescent="0.25">
      <c r="A1473" s="5"/>
      <c r="B1473" s="3"/>
      <c r="C1473" s="1"/>
      <c r="D1473" s="1"/>
      <c r="E1473" s="1"/>
      <c r="F1473" s="1"/>
      <c r="G1473" s="1"/>
      <c r="K1473" s="1"/>
      <c r="L1473" s="1"/>
      <c r="M1473" s="7"/>
    </row>
    <row r="1474" spans="1:13" x14ac:dyDescent="0.25">
      <c r="A1474" s="5"/>
      <c r="B1474" s="3"/>
      <c r="C1474" s="1"/>
      <c r="D1474" s="1"/>
      <c r="E1474" s="1"/>
      <c r="F1474" s="1"/>
      <c r="G1474" s="1"/>
      <c r="K1474" s="1"/>
      <c r="L1474" s="1"/>
      <c r="M1474" s="7"/>
    </row>
    <row r="1475" spans="1:13" x14ac:dyDescent="0.25">
      <c r="A1475" s="5"/>
      <c r="B1475" s="3"/>
      <c r="C1475" s="1"/>
      <c r="D1475" s="1"/>
      <c r="E1475" s="1"/>
      <c r="F1475" s="1"/>
      <c r="G1475" s="1"/>
      <c r="K1475" s="1"/>
      <c r="L1475" s="1"/>
      <c r="M1475" s="7"/>
    </row>
    <row r="1476" spans="1:13" x14ac:dyDescent="0.25">
      <c r="A1476" s="5"/>
      <c r="B1476" s="3"/>
      <c r="C1476" s="1"/>
      <c r="D1476" s="1"/>
      <c r="E1476" s="1"/>
      <c r="F1476" s="1"/>
      <c r="G1476" s="1"/>
      <c r="K1476" s="1"/>
      <c r="L1476" s="1"/>
      <c r="M1476" s="7"/>
    </row>
    <row r="1477" spans="1:13" x14ac:dyDescent="0.25">
      <c r="A1477" s="5"/>
      <c r="B1477" s="3"/>
      <c r="C1477" s="1"/>
      <c r="D1477" s="1"/>
      <c r="E1477" s="1"/>
      <c r="F1477" s="1"/>
      <c r="G1477" s="1"/>
      <c r="K1477" s="1"/>
      <c r="L1477" s="1"/>
      <c r="M1477" s="7"/>
    </row>
    <row r="1478" spans="1:13" x14ac:dyDescent="0.25">
      <c r="A1478" s="5"/>
      <c r="B1478" s="3"/>
      <c r="C1478" s="1"/>
      <c r="D1478" s="1"/>
      <c r="E1478" s="1"/>
      <c r="F1478" s="1"/>
      <c r="G1478" s="1"/>
      <c r="K1478" s="1"/>
      <c r="L1478" s="1"/>
      <c r="M1478" s="7"/>
    </row>
    <row r="1479" spans="1:13" x14ac:dyDescent="0.25">
      <c r="A1479" s="5"/>
      <c r="B1479" s="3"/>
      <c r="C1479" s="1"/>
      <c r="D1479" s="1"/>
      <c r="E1479" s="1"/>
      <c r="F1479" s="1"/>
      <c r="G1479" s="1"/>
      <c r="K1479" s="1"/>
      <c r="L1479" s="1"/>
      <c r="M1479" s="7"/>
    </row>
    <row r="1480" spans="1:13" x14ac:dyDescent="0.25">
      <c r="A1480" s="5"/>
      <c r="B1480" s="3"/>
      <c r="C1480" s="1"/>
      <c r="D1480" s="1"/>
      <c r="E1480" s="1"/>
      <c r="F1480" s="1"/>
      <c r="G1480" s="1"/>
      <c r="K1480" s="1"/>
      <c r="L1480" s="1"/>
      <c r="M1480" s="7"/>
    </row>
    <row r="1481" spans="1:13" x14ac:dyDescent="0.25">
      <c r="A1481" s="5"/>
      <c r="B1481" s="3"/>
      <c r="C1481" s="1"/>
      <c r="D1481" s="1"/>
      <c r="E1481" s="1"/>
      <c r="F1481" s="1"/>
      <c r="G1481" s="1"/>
      <c r="K1481" s="1"/>
      <c r="L1481" s="1"/>
      <c r="M1481" s="7"/>
    </row>
    <row r="1482" spans="1:13" x14ac:dyDescent="0.25">
      <c r="A1482" s="5"/>
      <c r="B1482" s="3"/>
      <c r="C1482" s="1"/>
      <c r="D1482" s="1"/>
      <c r="E1482" s="1"/>
      <c r="F1482" s="1"/>
      <c r="G1482" s="1"/>
      <c r="K1482" s="1"/>
      <c r="L1482" s="1"/>
      <c r="M1482" s="7"/>
    </row>
    <row r="1483" spans="1:13" x14ac:dyDescent="0.25">
      <c r="A1483" s="5"/>
      <c r="B1483" s="3"/>
      <c r="C1483" s="1"/>
      <c r="D1483" s="1"/>
      <c r="E1483" s="1"/>
      <c r="F1483" s="1"/>
      <c r="G1483" s="1"/>
      <c r="K1483" s="1"/>
      <c r="L1483" s="1"/>
      <c r="M1483" s="7"/>
    </row>
    <row r="1484" spans="1:13" x14ac:dyDescent="0.25">
      <c r="A1484" s="5"/>
      <c r="B1484" s="3"/>
      <c r="C1484" s="1"/>
      <c r="D1484" s="1"/>
      <c r="E1484" s="1"/>
      <c r="F1484" s="1"/>
      <c r="G1484" s="1"/>
      <c r="K1484" s="1"/>
      <c r="L1484" s="1"/>
      <c r="M1484" s="7"/>
    </row>
    <row r="1485" spans="1:13" x14ac:dyDescent="0.25">
      <c r="A1485" s="5"/>
      <c r="B1485" s="3"/>
      <c r="C1485" s="1"/>
      <c r="D1485" s="1"/>
      <c r="E1485" s="1"/>
      <c r="F1485" s="1"/>
      <c r="G1485" s="1"/>
      <c r="K1485" s="1"/>
      <c r="L1485" s="1"/>
      <c r="M1485" s="7"/>
    </row>
    <row r="1486" spans="1:13" x14ac:dyDescent="0.25">
      <c r="A1486" s="5"/>
      <c r="B1486" s="3"/>
      <c r="C1486" s="1"/>
      <c r="D1486" s="1"/>
      <c r="E1486" s="1"/>
      <c r="F1486" s="1"/>
      <c r="G1486" s="1"/>
      <c r="K1486" s="1"/>
      <c r="L1486" s="1"/>
      <c r="M1486" s="7"/>
    </row>
    <row r="1487" spans="1:13" x14ac:dyDescent="0.25">
      <c r="A1487" s="5"/>
      <c r="B1487" s="3"/>
      <c r="C1487" s="1"/>
      <c r="D1487" s="1"/>
      <c r="E1487" s="1"/>
      <c r="F1487" s="1"/>
      <c r="G1487" s="1"/>
      <c r="K1487" s="1"/>
      <c r="L1487" s="1"/>
      <c r="M1487" s="7"/>
    </row>
    <row r="1488" spans="1:13" x14ac:dyDescent="0.25">
      <c r="A1488" s="5"/>
      <c r="B1488" s="3"/>
      <c r="C1488" s="1"/>
      <c r="D1488" s="1"/>
      <c r="E1488" s="1"/>
      <c r="F1488" s="1"/>
      <c r="G1488" s="1"/>
      <c r="K1488" s="1"/>
      <c r="L1488" s="1"/>
      <c r="M1488" s="7"/>
    </row>
    <row r="1489" spans="1:13" x14ac:dyDescent="0.25">
      <c r="A1489" s="5"/>
      <c r="B1489" s="3"/>
      <c r="C1489" s="1"/>
      <c r="D1489" s="1"/>
      <c r="E1489" s="1"/>
      <c r="F1489" s="1"/>
      <c r="G1489" s="1"/>
      <c r="K1489" s="1"/>
      <c r="L1489" s="1"/>
      <c r="M1489" s="7"/>
    </row>
    <row r="1490" spans="1:13" x14ac:dyDescent="0.25">
      <c r="A1490" s="5"/>
      <c r="B1490" s="3"/>
      <c r="C1490" s="1"/>
      <c r="D1490" s="1"/>
      <c r="E1490" s="1"/>
      <c r="F1490" s="1"/>
      <c r="G1490" s="1"/>
      <c r="K1490" s="1"/>
      <c r="L1490" s="1"/>
      <c r="M1490" s="7"/>
    </row>
    <row r="1491" spans="1:13" x14ac:dyDescent="0.25">
      <c r="A1491" s="5"/>
      <c r="B1491" s="3"/>
      <c r="C1491" s="1"/>
      <c r="D1491" s="1"/>
      <c r="E1491" s="1"/>
      <c r="F1491" s="1"/>
      <c r="G1491" s="1"/>
      <c r="K1491" s="1"/>
      <c r="L1491" s="1"/>
      <c r="M1491" s="7"/>
    </row>
    <row r="1492" spans="1:13" x14ac:dyDescent="0.25">
      <c r="A1492" s="5"/>
      <c r="B1492" s="3"/>
      <c r="C1492" s="1"/>
      <c r="D1492" s="1"/>
      <c r="E1492" s="1"/>
      <c r="F1492" s="1"/>
      <c r="G1492" s="1"/>
      <c r="K1492" s="1"/>
      <c r="L1492" s="1"/>
      <c r="M1492" s="7"/>
    </row>
    <row r="1493" spans="1:13" x14ac:dyDescent="0.25">
      <c r="A1493" s="5"/>
      <c r="B1493" s="3"/>
      <c r="C1493" s="1"/>
      <c r="D1493" s="1"/>
      <c r="E1493" s="1"/>
      <c r="F1493" s="1"/>
      <c r="G1493" s="1"/>
      <c r="K1493" s="1"/>
      <c r="L1493" s="1"/>
      <c r="M1493" s="7"/>
    </row>
    <row r="1494" spans="1:13" x14ac:dyDescent="0.25">
      <c r="A1494" s="5"/>
      <c r="B1494" s="3"/>
      <c r="C1494" s="1"/>
      <c r="D1494" s="1"/>
      <c r="E1494" s="1"/>
      <c r="F1494" s="1"/>
      <c r="G1494" s="1"/>
      <c r="K1494" s="1"/>
      <c r="L1494" s="1"/>
      <c r="M1494" s="7"/>
    </row>
    <row r="1495" spans="1:13" x14ac:dyDescent="0.25">
      <c r="A1495" s="5"/>
      <c r="B1495" s="3"/>
      <c r="C1495" s="1"/>
      <c r="D1495" s="1"/>
      <c r="E1495" s="1"/>
      <c r="F1495" s="1"/>
      <c r="G1495" s="1"/>
      <c r="K1495" s="1"/>
      <c r="L1495" s="1"/>
      <c r="M1495" s="7"/>
    </row>
    <row r="1496" spans="1:13" x14ac:dyDescent="0.25">
      <c r="A1496" s="5"/>
      <c r="B1496" s="3"/>
      <c r="C1496" s="1"/>
      <c r="D1496" s="1"/>
      <c r="E1496" s="1"/>
      <c r="F1496" s="1"/>
      <c r="G1496" s="1"/>
      <c r="K1496" s="1"/>
      <c r="L1496" s="1"/>
      <c r="M1496" s="7"/>
    </row>
    <row r="1497" spans="1:13" x14ac:dyDescent="0.25">
      <c r="A1497" s="5"/>
      <c r="B1497" s="3"/>
      <c r="C1497" s="1"/>
      <c r="D1497" s="1"/>
      <c r="E1497" s="1"/>
      <c r="F1497" s="1"/>
      <c r="G1497" s="1"/>
      <c r="K1497" s="1"/>
      <c r="L1497" s="1"/>
      <c r="M1497" s="7"/>
    </row>
    <row r="1498" spans="1:13" x14ac:dyDescent="0.25">
      <c r="A1498" s="5"/>
      <c r="B1498" s="3"/>
      <c r="C1498" s="1"/>
      <c r="D1498" s="1"/>
      <c r="E1498" s="1"/>
      <c r="F1498" s="1"/>
      <c r="G1498" s="1"/>
      <c r="K1498" s="1"/>
      <c r="L1498" s="1"/>
      <c r="M1498" s="7"/>
    </row>
    <row r="1499" spans="1:13" x14ac:dyDescent="0.25">
      <c r="A1499" s="5"/>
      <c r="B1499" s="3"/>
      <c r="C1499" s="1"/>
      <c r="D1499" s="1"/>
      <c r="E1499" s="1"/>
      <c r="F1499" s="1"/>
      <c r="G1499" s="1"/>
      <c r="K1499" s="1"/>
      <c r="L1499" s="1"/>
      <c r="M1499" s="7"/>
    </row>
    <row r="1500" spans="1:13" x14ac:dyDescent="0.25">
      <c r="A1500" s="5"/>
      <c r="B1500" s="3"/>
      <c r="C1500" s="1"/>
      <c r="D1500" s="1"/>
      <c r="E1500" s="1"/>
      <c r="F1500" s="1"/>
      <c r="G1500" s="1"/>
      <c r="K1500" s="1"/>
      <c r="L1500" s="1"/>
      <c r="M1500" s="7"/>
    </row>
    <row r="1501" spans="1:13" x14ac:dyDescent="0.25">
      <c r="A1501" s="5"/>
      <c r="B1501" s="3"/>
      <c r="C1501" s="1"/>
      <c r="D1501" s="1"/>
      <c r="E1501" s="1"/>
      <c r="F1501" s="1"/>
      <c r="G1501" s="1"/>
      <c r="K1501" s="1"/>
      <c r="L1501" s="1"/>
      <c r="M1501" s="7"/>
    </row>
    <row r="1502" spans="1:13" x14ac:dyDescent="0.25">
      <c r="A1502" s="5"/>
      <c r="B1502" s="3"/>
      <c r="C1502" s="1"/>
      <c r="D1502" s="1"/>
      <c r="E1502" s="1"/>
      <c r="F1502" s="1"/>
      <c r="G1502" s="1"/>
      <c r="K1502" s="1"/>
      <c r="L1502" s="1"/>
      <c r="M1502" s="7"/>
    </row>
    <row r="1503" spans="1:13" x14ac:dyDescent="0.25">
      <c r="A1503" s="5"/>
      <c r="B1503" s="3"/>
      <c r="C1503" s="1"/>
      <c r="D1503" s="1"/>
      <c r="E1503" s="1"/>
      <c r="F1503" s="1"/>
      <c r="G1503" s="1"/>
      <c r="K1503" s="1"/>
      <c r="L1503" s="1"/>
      <c r="M1503" s="7"/>
    </row>
    <row r="1504" spans="1:13" x14ac:dyDescent="0.25">
      <c r="A1504" s="5"/>
      <c r="B1504" s="3"/>
      <c r="C1504" s="1"/>
      <c r="D1504" s="1"/>
      <c r="E1504" s="1"/>
      <c r="F1504" s="1"/>
      <c r="G1504" s="1"/>
      <c r="K1504" s="1"/>
      <c r="L1504" s="1"/>
      <c r="M1504" s="7"/>
    </row>
    <row r="1505" spans="1:13" x14ac:dyDescent="0.25">
      <c r="A1505" s="5"/>
      <c r="B1505" s="3"/>
      <c r="C1505" s="1"/>
      <c r="D1505" s="1"/>
      <c r="E1505" s="1"/>
      <c r="F1505" s="1"/>
      <c r="G1505" s="1"/>
      <c r="K1505" s="1"/>
      <c r="L1505" s="1"/>
      <c r="M1505" s="7"/>
    </row>
    <row r="1506" spans="1:13" x14ac:dyDescent="0.25">
      <c r="A1506" s="5"/>
      <c r="B1506" s="3"/>
      <c r="C1506" s="1"/>
      <c r="D1506" s="1"/>
      <c r="E1506" s="1"/>
      <c r="F1506" s="1"/>
      <c r="G1506" s="1"/>
      <c r="K1506" s="1"/>
      <c r="L1506" s="1"/>
      <c r="M1506" s="7"/>
    </row>
    <row r="1507" spans="1:13" x14ac:dyDescent="0.25">
      <c r="A1507" s="5"/>
      <c r="B1507" s="3"/>
      <c r="C1507" s="1"/>
      <c r="D1507" s="1"/>
      <c r="E1507" s="1"/>
      <c r="F1507" s="1"/>
      <c r="G1507" s="1"/>
      <c r="K1507" s="1"/>
      <c r="L1507" s="1"/>
      <c r="M1507" s="7"/>
    </row>
    <row r="1508" spans="1:13" x14ac:dyDescent="0.25">
      <c r="A1508" s="5"/>
      <c r="B1508" s="3"/>
      <c r="C1508" s="1"/>
      <c r="D1508" s="1"/>
      <c r="E1508" s="1"/>
      <c r="F1508" s="1"/>
      <c r="G1508" s="1"/>
      <c r="K1508" s="1"/>
      <c r="L1508" s="1"/>
      <c r="M1508" s="7"/>
    </row>
    <row r="1509" spans="1:13" x14ac:dyDescent="0.25">
      <c r="A1509" s="5"/>
      <c r="B1509" s="3"/>
      <c r="C1509" s="1"/>
      <c r="D1509" s="1"/>
      <c r="E1509" s="1"/>
      <c r="F1509" s="1"/>
      <c r="G1509" s="1"/>
      <c r="K1509" s="1"/>
      <c r="L1509" s="1"/>
      <c r="M1509" s="7"/>
    </row>
    <row r="1510" spans="1:13" x14ac:dyDescent="0.25">
      <c r="A1510" s="5"/>
      <c r="B1510" s="3"/>
      <c r="C1510" s="1"/>
      <c r="D1510" s="1"/>
      <c r="E1510" s="1"/>
      <c r="F1510" s="1"/>
      <c r="G1510" s="1"/>
      <c r="K1510" s="1"/>
      <c r="L1510" s="1"/>
      <c r="M1510" s="7"/>
    </row>
    <row r="1511" spans="1:13" x14ac:dyDescent="0.25">
      <c r="A1511" s="5"/>
      <c r="B1511" s="3"/>
      <c r="C1511" s="1"/>
      <c r="D1511" s="1"/>
      <c r="E1511" s="1"/>
      <c r="F1511" s="1"/>
      <c r="G1511" s="1"/>
      <c r="K1511" s="1"/>
      <c r="L1511" s="1"/>
      <c r="M1511" s="7"/>
    </row>
    <row r="1512" spans="1:13" x14ac:dyDescent="0.25">
      <c r="A1512" s="5"/>
      <c r="B1512" s="3"/>
      <c r="C1512" s="1"/>
      <c r="D1512" s="1"/>
      <c r="E1512" s="1"/>
      <c r="F1512" s="1"/>
      <c r="G1512" s="1"/>
      <c r="K1512" s="1"/>
      <c r="L1512" s="1"/>
      <c r="M1512" s="7"/>
    </row>
    <row r="1513" spans="1:13" x14ac:dyDescent="0.25">
      <c r="A1513" s="5"/>
      <c r="B1513" s="3"/>
      <c r="C1513" s="1"/>
      <c r="D1513" s="1"/>
      <c r="E1513" s="1"/>
      <c r="F1513" s="1"/>
      <c r="G1513" s="1"/>
      <c r="K1513" s="1"/>
      <c r="L1513" s="1"/>
      <c r="M1513" s="7"/>
    </row>
    <row r="1514" spans="1:13" x14ac:dyDescent="0.25">
      <c r="A1514" s="5"/>
      <c r="B1514" s="3"/>
      <c r="C1514" s="1"/>
      <c r="D1514" s="1"/>
      <c r="E1514" s="1"/>
      <c r="F1514" s="1"/>
      <c r="G1514" s="1"/>
      <c r="K1514" s="1"/>
      <c r="L1514" s="1"/>
      <c r="M1514" s="7"/>
    </row>
    <row r="1515" spans="1:13" x14ac:dyDescent="0.25">
      <c r="A1515" s="5"/>
      <c r="B1515" s="3"/>
      <c r="C1515" s="1"/>
      <c r="D1515" s="1"/>
      <c r="E1515" s="1"/>
      <c r="F1515" s="1"/>
      <c r="G1515" s="1"/>
      <c r="K1515" s="1"/>
      <c r="L1515" s="1"/>
      <c r="M1515" s="7"/>
    </row>
    <row r="1516" spans="1:13" x14ac:dyDescent="0.25">
      <c r="A1516" s="5"/>
      <c r="B1516" s="3"/>
      <c r="C1516" s="1"/>
      <c r="D1516" s="1"/>
      <c r="E1516" s="1"/>
      <c r="F1516" s="1"/>
      <c r="G1516" s="1"/>
      <c r="K1516" s="1"/>
      <c r="L1516" s="1"/>
      <c r="M1516" s="7"/>
    </row>
    <row r="1517" spans="1:13" x14ac:dyDescent="0.25">
      <c r="A1517" s="5"/>
      <c r="B1517" s="3"/>
      <c r="C1517" s="1"/>
      <c r="D1517" s="1"/>
      <c r="E1517" s="1"/>
      <c r="F1517" s="1"/>
      <c r="G1517" s="1"/>
      <c r="K1517" s="1"/>
      <c r="L1517" s="1"/>
      <c r="M1517" s="7"/>
    </row>
    <row r="1518" spans="1:13" x14ac:dyDescent="0.25">
      <c r="A1518" s="5"/>
      <c r="B1518" s="3"/>
      <c r="C1518" s="1"/>
      <c r="D1518" s="1"/>
      <c r="E1518" s="1"/>
      <c r="F1518" s="1"/>
      <c r="G1518" s="1"/>
      <c r="K1518" s="1"/>
      <c r="L1518" s="1"/>
      <c r="M1518" s="7"/>
    </row>
    <row r="1519" spans="1:13" x14ac:dyDescent="0.25">
      <c r="A1519" s="5"/>
      <c r="B1519" s="3"/>
      <c r="C1519" s="1"/>
      <c r="D1519" s="1"/>
      <c r="E1519" s="1"/>
      <c r="F1519" s="1"/>
      <c r="G1519" s="1"/>
      <c r="K1519" s="1"/>
      <c r="L1519" s="1"/>
      <c r="M1519" s="7"/>
    </row>
    <row r="1520" spans="1:13" x14ac:dyDescent="0.25">
      <c r="A1520" s="5"/>
      <c r="B1520" s="3"/>
      <c r="C1520" s="1"/>
      <c r="D1520" s="1"/>
      <c r="E1520" s="1"/>
      <c r="F1520" s="1"/>
      <c r="G1520" s="1"/>
      <c r="K1520" s="1"/>
      <c r="L1520" s="1"/>
      <c r="M1520" s="7"/>
    </row>
    <row r="1521" spans="1:13" x14ac:dyDescent="0.25">
      <c r="A1521" s="5"/>
      <c r="B1521" s="3"/>
      <c r="C1521" s="1"/>
      <c r="D1521" s="1"/>
      <c r="E1521" s="1"/>
      <c r="F1521" s="1"/>
      <c r="G1521" s="1"/>
      <c r="K1521" s="1"/>
      <c r="L1521" s="1"/>
      <c r="M1521" s="7"/>
    </row>
    <row r="1522" spans="1:13" x14ac:dyDescent="0.25">
      <c r="A1522" s="5"/>
      <c r="B1522" s="3"/>
      <c r="C1522" s="1"/>
      <c r="D1522" s="1"/>
      <c r="E1522" s="1"/>
      <c r="F1522" s="1"/>
      <c r="G1522" s="1"/>
      <c r="K1522" s="1"/>
      <c r="L1522" s="1"/>
      <c r="M1522" s="7"/>
    </row>
    <row r="1523" spans="1:13" x14ac:dyDescent="0.25">
      <c r="A1523" s="5"/>
      <c r="B1523" s="3"/>
      <c r="C1523" s="1"/>
      <c r="D1523" s="1"/>
      <c r="E1523" s="1"/>
      <c r="F1523" s="1"/>
      <c r="G1523" s="1"/>
      <c r="K1523" s="1"/>
      <c r="L1523" s="1"/>
      <c r="M1523" s="7"/>
    </row>
    <row r="1524" spans="1:13" x14ac:dyDescent="0.25">
      <c r="A1524" s="5"/>
      <c r="B1524" s="3"/>
      <c r="C1524" s="1"/>
      <c r="D1524" s="1"/>
      <c r="E1524" s="1"/>
      <c r="F1524" s="1"/>
      <c r="G1524" s="1"/>
      <c r="K1524" s="1"/>
      <c r="L1524" s="1"/>
      <c r="M1524" s="7"/>
    </row>
    <row r="1525" spans="1:13" x14ac:dyDescent="0.25">
      <c r="A1525" s="5"/>
      <c r="B1525" s="3"/>
      <c r="C1525" s="1"/>
      <c r="D1525" s="1"/>
      <c r="E1525" s="1"/>
      <c r="F1525" s="1"/>
      <c r="G1525" s="1"/>
      <c r="K1525" s="1"/>
      <c r="L1525" s="1"/>
      <c r="M1525" s="7"/>
    </row>
    <row r="1526" spans="1:13" x14ac:dyDescent="0.25">
      <c r="A1526" s="5"/>
      <c r="B1526" s="3"/>
      <c r="C1526" s="1"/>
      <c r="D1526" s="1"/>
      <c r="E1526" s="1"/>
      <c r="F1526" s="1"/>
      <c r="G1526" s="1"/>
      <c r="K1526" s="1"/>
      <c r="L1526" s="1"/>
      <c r="M1526" s="7"/>
    </row>
    <row r="1527" spans="1:13" x14ac:dyDescent="0.25">
      <c r="A1527" s="5"/>
      <c r="B1527" s="3"/>
      <c r="C1527" s="1"/>
      <c r="D1527" s="1"/>
      <c r="E1527" s="1"/>
      <c r="F1527" s="1"/>
      <c r="G1527" s="1"/>
      <c r="K1527" s="1"/>
      <c r="L1527" s="1"/>
      <c r="M1527" s="7"/>
    </row>
    <row r="1528" spans="1:13" x14ac:dyDescent="0.25">
      <c r="A1528" s="5"/>
      <c r="B1528" s="3"/>
      <c r="C1528" s="1"/>
      <c r="D1528" s="1"/>
      <c r="E1528" s="1"/>
      <c r="F1528" s="1"/>
      <c r="G1528" s="1"/>
      <c r="K1528" s="1"/>
      <c r="L1528" s="1"/>
      <c r="M1528" s="7"/>
    </row>
    <row r="1529" spans="1:13" x14ac:dyDescent="0.25">
      <c r="A1529" s="5"/>
      <c r="B1529" s="3"/>
      <c r="C1529" s="1"/>
      <c r="D1529" s="1"/>
      <c r="E1529" s="1"/>
      <c r="F1529" s="1"/>
      <c r="G1529" s="1"/>
      <c r="K1529" s="1"/>
      <c r="L1529" s="1"/>
      <c r="M1529" s="7"/>
    </row>
    <row r="1530" spans="1:13" x14ac:dyDescent="0.25">
      <c r="A1530" s="5"/>
      <c r="B1530" s="3"/>
      <c r="C1530" s="1"/>
      <c r="D1530" s="1"/>
      <c r="E1530" s="1"/>
      <c r="F1530" s="1"/>
      <c r="G1530" s="1"/>
      <c r="K1530" s="1"/>
      <c r="L1530" s="1"/>
      <c r="M1530" s="7"/>
    </row>
    <row r="1531" spans="1:13" x14ac:dyDescent="0.25">
      <c r="A1531" s="5"/>
      <c r="B1531" s="3"/>
      <c r="C1531" s="1"/>
      <c r="D1531" s="1"/>
      <c r="E1531" s="1"/>
      <c r="F1531" s="1"/>
      <c r="G1531" s="1"/>
      <c r="K1531" s="1"/>
      <c r="L1531" s="1"/>
      <c r="M1531" s="7"/>
    </row>
    <row r="1532" spans="1:13" x14ac:dyDescent="0.25">
      <c r="A1532" s="5"/>
      <c r="B1532" s="3"/>
      <c r="C1532" s="1"/>
      <c r="D1532" s="1"/>
      <c r="E1532" s="1"/>
      <c r="F1532" s="1"/>
      <c r="G1532" s="1"/>
      <c r="K1532" s="1"/>
      <c r="L1532" s="1"/>
      <c r="M1532" s="7"/>
    </row>
    <row r="1533" spans="1:13" x14ac:dyDescent="0.25">
      <c r="A1533" s="5"/>
      <c r="B1533" s="3"/>
      <c r="C1533" s="1"/>
      <c r="D1533" s="1"/>
      <c r="E1533" s="1"/>
      <c r="F1533" s="1"/>
      <c r="G1533" s="1"/>
      <c r="K1533" s="1"/>
      <c r="L1533" s="1"/>
      <c r="M1533" s="7"/>
    </row>
    <row r="1534" spans="1:13" x14ac:dyDescent="0.25">
      <c r="A1534" s="5"/>
      <c r="B1534" s="3"/>
      <c r="C1534" s="1"/>
      <c r="D1534" s="1"/>
      <c r="E1534" s="1"/>
      <c r="F1534" s="1"/>
      <c r="G1534" s="1"/>
      <c r="K1534" s="1"/>
      <c r="L1534" s="1"/>
      <c r="M1534" s="7"/>
    </row>
    <row r="1535" spans="1:13" x14ac:dyDescent="0.25">
      <c r="A1535" s="5"/>
      <c r="B1535" s="3"/>
      <c r="C1535" s="1"/>
      <c r="D1535" s="1"/>
      <c r="E1535" s="1"/>
      <c r="F1535" s="1"/>
      <c r="G1535" s="1"/>
      <c r="K1535" s="1"/>
      <c r="L1535" s="1"/>
      <c r="M1535" s="7"/>
    </row>
    <row r="1536" spans="1:13" x14ac:dyDescent="0.25">
      <c r="A1536" s="5"/>
      <c r="B1536" s="3"/>
      <c r="C1536" s="1"/>
      <c r="D1536" s="1"/>
      <c r="E1536" s="1"/>
      <c r="F1536" s="1"/>
      <c r="G1536" s="1"/>
      <c r="K1536" s="1"/>
      <c r="L1536" s="1"/>
      <c r="M1536" s="7"/>
    </row>
    <row r="1537" spans="1:13" x14ac:dyDescent="0.25">
      <c r="A1537" s="5"/>
      <c r="B1537" s="3"/>
      <c r="C1537" s="1"/>
      <c r="D1537" s="1"/>
      <c r="E1537" s="1"/>
      <c r="F1537" s="1"/>
      <c r="G1537" s="1"/>
      <c r="K1537" s="1"/>
      <c r="L1537" s="1"/>
      <c r="M1537" s="7"/>
    </row>
    <row r="1538" spans="1:13" x14ac:dyDescent="0.25">
      <c r="A1538" s="5"/>
      <c r="B1538" s="3"/>
      <c r="C1538" s="1"/>
      <c r="D1538" s="1"/>
      <c r="E1538" s="1"/>
      <c r="F1538" s="1"/>
      <c r="G1538" s="1"/>
      <c r="K1538" s="1"/>
      <c r="L1538" s="1"/>
      <c r="M1538" s="7"/>
    </row>
    <row r="1539" spans="1:13" x14ac:dyDescent="0.25">
      <c r="A1539" s="5"/>
      <c r="B1539" s="3"/>
      <c r="C1539" s="1"/>
      <c r="D1539" s="1"/>
      <c r="E1539" s="1"/>
      <c r="F1539" s="1"/>
      <c r="G1539" s="1"/>
      <c r="K1539" s="1"/>
      <c r="L1539" s="1"/>
      <c r="M1539" s="7"/>
    </row>
    <row r="1540" spans="1:13" x14ac:dyDescent="0.25">
      <c r="A1540" s="5"/>
      <c r="B1540" s="3"/>
      <c r="C1540" s="1"/>
      <c r="D1540" s="1"/>
      <c r="E1540" s="1"/>
      <c r="F1540" s="1"/>
      <c r="G1540" s="1"/>
      <c r="K1540" s="1"/>
      <c r="L1540" s="1"/>
      <c r="M1540" s="7"/>
    </row>
    <row r="1541" spans="1:13" x14ac:dyDescent="0.25">
      <c r="A1541" s="5"/>
      <c r="B1541" s="3"/>
      <c r="C1541" s="1"/>
      <c r="D1541" s="1"/>
      <c r="E1541" s="1"/>
      <c r="F1541" s="1"/>
      <c r="G1541" s="1"/>
      <c r="K1541" s="1"/>
      <c r="L1541" s="1"/>
      <c r="M1541" s="7"/>
    </row>
    <row r="1542" spans="1:13" x14ac:dyDescent="0.25">
      <c r="A1542" s="5"/>
      <c r="B1542" s="3"/>
      <c r="C1542" s="1"/>
      <c r="D1542" s="1"/>
      <c r="E1542" s="1"/>
      <c r="F1542" s="1"/>
      <c r="G1542" s="1"/>
      <c r="K1542" s="1"/>
      <c r="L1542" s="1"/>
      <c r="M1542" s="7"/>
    </row>
    <row r="1543" spans="1:13" x14ac:dyDescent="0.25">
      <c r="A1543" s="5"/>
      <c r="B1543" s="3"/>
      <c r="C1543" s="1"/>
      <c r="D1543" s="1"/>
      <c r="E1543" s="1"/>
      <c r="F1543" s="1"/>
      <c r="G1543" s="1"/>
      <c r="K1543" s="1"/>
      <c r="L1543" s="1"/>
      <c r="M1543" s="7"/>
    </row>
    <row r="1544" spans="1:13" x14ac:dyDescent="0.25">
      <c r="A1544" s="5"/>
      <c r="B1544" s="3"/>
      <c r="C1544" s="1"/>
      <c r="D1544" s="1"/>
      <c r="E1544" s="1"/>
      <c r="F1544" s="1"/>
      <c r="G1544" s="1"/>
      <c r="K1544" s="1"/>
      <c r="L1544" s="1"/>
      <c r="M1544" s="7"/>
    </row>
    <row r="1545" spans="1:13" x14ac:dyDescent="0.25">
      <c r="A1545" s="5"/>
      <c r="B1545" s="3"/>
      <c r="C1545" s="1"/>
      <c r="D1545" s="1"/>
      <c r="E1545" s="1"/>
      <c r="F1545" s="1"/>
      <c r="G1545" s="1"/>
      <c r="K1545" s="1"/>
      <c r="L1545" s="1"/>
      <c r="M1545" s="7"/>
    </row>
    <row r="1546" spans="1:13" x14ac:dyDescent="0.25">
      <c r="A1546" s="5"/>
      <c r="B1546" s="3"/>
      <c r="C1546" s="1"/>
      <c r="D1546" s="1"/>
      <c r="E1546" s="1"/>
      <c r="F1546" s="1"/>
      <c r="G1546" s="1"/>
      <c r="K1546" s="1"/>
      <c r="L1546" s="1"/>
      <c r="M1546" s="7"/>
    </row>
    <row r="1547" spans="1:13" x14ac:dyDescent="0.25">
      <c r="A1547" s="5"/>
      <c r="B1547" s="3"/>
      <c r="C1547" s="1"/>
      <c r="D1547" s="1"/>
      <c r="E1547" s="1"/>
      <c r="F1547" s="1"/>
      <c r="G1547" s="1"/>
      <c r="K1547" s="1"/>
      <c r="L1547" s="1"/>
      <c r="M1547" s="7"/>
    </row>
    <row r="1548" spans="1:13" x14ac:dyDescent="0.25">
      <c r="A1548" s="5"/>
      <c r="B1548" s="3"/>
      <c r="C1548" s="1"/>
      <c r="D1548" s="1"/>
      <c r="E1548" s="1"/>
      <c r="F1548" s="1"/>
      <c r="G1548" s="1"/>
      <c r="K1548" s="1"/>
      <c r="L1548" s="1"/>
      <c r="M1548" s="7"/>
    </row>
    <row r="1549" spans="1:13" x14ac:dyDescent="0.25">
      <c r="A1549" s="5"/>
      <c r="B1549" s="3"/>
      <c r="C1549" s="1"/>
      <c r="D1549" s="1"/>
      <c r="E1549" s="1"/>
      <c r="F1549" s="1"/>
      <c r="G1549" s="1"/>
      <c r="K1549" s="1"/>
      <c r="L1549" s="1"/>
      <c r="M1549" s="7"/>
    </row>
    <row r="1550" spans="1:13" x14ac:dyDescent="0.25">
      <c r="A1550" s="5"/>
      <c r="B1550" s="3"/>
      <c r="C1550" s="1"/>
      <c r="D1550" s="1"/>
      <c r="E1550" s="1"/>
      <c r="F1550" s="1"/>
      <c r="G1550" s="1"/>
      <c r="K1550" s="1"/>
      <c r="L1550" s="1"/>
      <c r="M1550" s="7"/>
    </row>
    <row r="1551" spans="1:13" x14ac:dyDescent="0.25">
      <c r="A1551" s="5"/>
      <c r="B1551" s="3"/>
      <c r="C1551" s="1"/>
      <c r="D1551" s="1"/>
      <c r="E1551" s="1"/>
      <c r="F1551" s="1"/>
      <c r="G1551" s="1"/>
      <c r="K1551" s="1"/>
      <c r="L1551" s="1"/>
      <c r="M1551" s="7"/>
    </row>
    <row r="1552" spans="1:13" x14ac:dyDescent="0.25">
      <c r="A1552" s="5"/>
      <c r="B1552" s="3"/>
      <c r="C1552" s="1"/>
      <c r="D1552" s="1"/>
      <c r="E1552" s="1"/>
      <c r="F1552" s="1"/>
      <c r="G1552" s="1"/>
      <c r="K1552" s="1"/>
      <c r="L1552" s="1"/>
      <c r="M1552" s="7"/>
    </row>
    <row r="1553" spans="1:13" x14ac:dyDescent="0.25">
      <c r="A1553" s="5"/>
      <c r="B1553" s="3"/>
      <c r="C1553" s="1"/>
      <c r="D1553" s="1"/>
      <c r="E1553" s="1"/>
      <c r="F1553" s="1"/>
      <c r="G1553" s="1"/>
      <c r="K1553" s="1"/>
      <c r="L1553" s="1"/>
      <c r="M1553" s="7"/>
    </row>
    <row r="1554" spans="1:13" x14ac:dyDescent="0.25">
      <c r="A1554" s="5"/>
      <c r="B1554" s="3"/>
      <c r="C1554" s="1"/>
      <c r="D1554" s="1"/>
      <c r="E1554" s="1"/>
      <c r="F1554" s="1"/>
      <c r="G1554" s="1"/>
      <c r="K1554" s="1"/>
      <c r="L1554" s="1"/>
      <c r="M1554" s="7"/>
    </row>
    <row r="1555" spans="1:13" x14ac:dyDescent="0.25">
      <c r="A1555" s="5"/>
      <c r="B1555" s="3"/>
      <c r="C1555" s="1"/>
      <c r="D1555" s="1"/>
      <c r="E1555" s="1"/>
      <c r="F1555" s="1"/>
      <c r="G1555" s="1"/>
      <c r="K1555" s="1"/>
      <c r="L1555" s="1"/>
      <c r="M1555" s="7"/>
    </row>
    <row r="1556" spans="1:13" x14ac:dyDescent="0.25">
      <c r="A1556" s="5"/>
      <c r="B1556" s="3"/>
      <c r="C1556" s="1"/>
      <c r="D1556" s="1"/>
      <c r="E1556" s="1"/>
      <c r="F1556" s="1"/>
      <c r="G1556" s="1"/>
      <c r="K1556" s="1"/>
      <c r="L1556" s="1"/>
      <c r="M1556" s="7"/>
    </row>
    <row r="1557" spans="1:13" x14ac:dyDescent="0.25">
      <c r="A1557" s="5"/>
      <c r="B1557" s="3"/>
      <c r="C1557" s="1"/>
      <c r="D1557" s="1"/>
      <c r="E1557" s="1"/>
      <c r="F1557" s="1"/>
      <c r="G1557" s="1"/>
      <c r="K1557" s="1"/>
      <c r="L1557" s="1"/>
      <c r="M1557" s="7"/>
    </row>
    <row r="1558" spans="1:13" x14ac:dyDescent="0.25">
      <c r="A1558" s="5"/>
      <c r="B1558" s="3"/>
      <c r="C1558" s="1"/>
      <c r="D1558" s="1"/>
      <c r="E1558" s="1"/>
      <c r="F1558" s="1"/>
      <c r="G1558" s="1"/>
      <c r="K1558" s="1"/>
      <c r="L1558" s="1"/>
      <c r="M1558" s="7"/>
    </row>
    <row r="1559" spans="1:13" x14ac:dyDescent="0.25">
      <c r="A1559" s="5"/>
      <c r="B1559" s="3"/>
      <c r="C1559" s="1"/>
      <c r="D1559" s="1"/>
      <c r="E1559" s="1"/>
      <c r="F1559" s="1"/>
      <c r="G1559" s="1"/>
      <c r="K1559" s="1"/>
      <c r="L1559" s="1"/>
      <c r="M1559" s="7"/>
    </row>
    <row r="1560" spans="1:13" x14ac:dyDescent="0.25">
      <c r="A1560" s="5"/>
      <c r="B1560" s="3"/>
      <c r="C1560" s="1"/>
      <c r="D1560" s="1"/>
      <c r="E1560" s="1"/>
      <c r="F1560" s="1"/>
      <c r="G1560" s="1"/>
      <c r="K1560" s="1"/>
      <c r="L1560" s="1"/>
      <c r="M1560" s="7"/>
    </row>
    <row r="1561" spans="1:13" x14ac:dyDescent="0.25">
      <c r="A1561" s="5"/>
      <c r="B1561" s="3"/>
      <c r="C1561" s="1"/>
      <c r="D1561" s="1"/>
      <c r="E1561" s="1"/>
      <c r="F1561" s="1"/>
      <c r="G1561" s="1"/>
      <c r="K1561" s="1"/>
      <c r="L1561" s="1"/>
      <c r="M1561" s="7"/>
    </row>
    <row r="1562" spans="1:13" x14ac:dyDescent="0.25">
      <c r="A1562" s="5"/>
      <c r="B1562" s="3"/>
      <c r="C1562" s="1"/>
      <c r="D1562" s="1"/>
      <c r="E1562" s="1"/>
      <c r="F1562" s="1"/>
      <c r="G1562" s="1"/>
      <c r="K1562" s="1"/>
      <c r="L1562" s="1"/>
      <c r="M1562" s="7"/>
    </row>
    <row r="1563" spans="1:13" x14ac:dyDescent="0.25">
      <c r="A1563" s="5"/>
      <c r="B1563" s="3"/>
      <c r="C1563" s="1"/>
      <c r="D1563" s="1"/>
      <c r="E1563" s="1"/>
      <c r="F1563" s="1"/>
      <c r="G1563" s="1"/>
      <c r="K1563" s="1"/>
      <c r="L1563" s="1"/>
      <c r="M1563" s="7"/>
    </row>
    <row r="1564" spans="1:13" x14ac:dyDescent="0.25">
      <c r="A1564" s="5"/>
      <c r="B1564" s="3"/>
      <c r="C1564" s="1"/>
      <c r="D1564" s="1"/>
      <c r="E1564" s="1"/>
      <c r="F1564" s="1"/>
      <c r="G1564" s="1"/>
      <c r="K1564" s="1"/>
      <c r="L1564" s="1"/>
      <c r="M1564" s="7"/>
    </row>
    <row r="1565" spans="1:13" x14ac:dyDescent="0.25">
      <c r="A1565" s="5"/>
      <c r="B1565" s="3"/>
      <c r="C1565" s="1"/>
      <c r="D1565" s="1"/>
      <c r="E1565" s="1"/>
      <c r="F1565" s="1"/>
      <c r="G1565" s="1"/>
      <c r="K1565" s="1"/>
      <c r="L1565" s="1"/>
      <c r="M1565" s="7"/>
    </row>
    <row r="1566" spans="1:13" x14ac:dyDescent="0.25">
      <c r="A1566" s="5"/>
      <c r="B1566" s="3"/>
      <c r="C1566" s="1"/>
      <c r="D1566" s="1"/>
      <c r="E1566" s="1"/>
      <c r="F1566" s="1"/>
      <c r="G1566" s="1"/>
      <c r="K1566" s="1"/>
      <c r="L1566" s="1"/>
      <c r="M1566" s="7"/>
    </row>
    <row r="1567" spans="1:13" x14ac:dyDescent="0.25">
      <c r="A1567" s="5"/>
      <c r="B1567" s="3"/>
      <c r="C1567" s="1"/>
      <c r="D1567" s="1"/>
      <c r="E1567" s="1"/>
      <c r="F1567" s="1"/>
      <c r="G1567" s="1"/>
      <c r="K1567" s="1"/>
      <c r="L1567" s="1"/>
      <c r="M1567" s="7"/>
    </row>
    <row r="1568" spans="1:13" x14ac:dyDescent="0.25">
      <c r="A1568" s="5"/>
      <c r="B1568" s="3"/>
      <c r="C1568" s="1"/>
      <c r="D1568" s="1"/>
      <c r="E1568" s="1"/>
      <c r="F1568" s="1"/>
      <c r="G1568" s="1"/>
      <c r="K1568" s="1"/>
      <c r="L1568" s="1"/>
      <c r="M1568" s="7"/>
    </row>
    <row r="1569" spans="1:13" x14ac:dyDescent="0.25">
      <c r="A1569" s="5"/>
      <c r="B1569" s="3"/>
      <c r="C1569" s="1"/>
      <c r="D1569" s="1"/>
      <c r="E1569" s="1"/>
      <c r="F1569" s="1"/>
      <c r="G1569" s="1"/>
      <c r="K1569" s="1"/>
      <c r="L1569" s="1"/>
      <c r="M1569" s="7"/>
    </row>
    <row r="1570" spans="1:13" x14ac:dyDescent="0.25">
      <c r="A1570" s="5"/>
      <c r="B1570" s="3"/>
      <c r="C1570" s="1"/>
      <c r="D1570" s="1"/>
      <c r="E1570" s="1"/>
      <c r="F1570" s="1"/>
      <c r="G1570" s="1"/>
      <c r="K1570" s="1"/>
      <c r="L1570" s="1"/>
      <c r="M1570" s="7"/>
    </row>
    <row r="1571" spans="1:13" x14ac:dyDescent="0.25">
      <c r="A1571" s="5"/>
      <c r="B1571" s="3"/>
      <c r="C1571" s="1"/>
      <c r="D1571" s="1"/>
      <c r="E1571" s="1"/>
      <c r="F1571" s="1"/>
      <c r="G1571" s="1"/>
      <c r="K1571" s="1"/>
      <c r="L1571" s="1"/>
      <c r="M1571" s="7"/>
    </row>
    <row r="1572" spans="1:13" x14ac:dyDescent="0.25">
      <c r="A1572" s="5"/>
      <c r="B1572" s="3"/>
      <c r="C1572" s="1"/>
      <c r="D1572" s="1"/>
      <c r="E1572" s="1"/>
      <c r="F1572" s="1"/>
      <c r="G1572" s="1"/>
      <c r="K1572" s="1"/>
      <c r="L1572" s="1"/>
      <c r="M1572" s="7"/>
    </row>
    <row r="1573" spans="1:13" x14ac:dyDescent="0.25">
      <c r="A1573" s="5"/>
      <c r="B1573" s="3"/>
      <c r="C1573" s="1"/>
      <c r="D1573" s="1"/>
      <c r="E1573" s="1"/>
      <c r="F1573" s="1"/>
      <c r="G1573" s="1"/>
      <c r="K1573" s="1"/>
      <c r="L1573" s="1"/>
      <c r="M1573" s="7"/>
    </row>
    <row r="1574" spans="1:13" x14ac:dyDescent="0.25">
      <c r="A1574" s="5"/>
      <c r="B1574" s="3"/>
      <c r="C1574" s="1"/>
      <c r="D1574" s="1"/>
      <c r="E1574" s="1"/>
      <c r="F1574" s="1"/>
      <c r="G1574" s="1"/>
      <c r="K1574" s="1"/>
      <c r="L1574" s="1"/>
      <c r="M1574" s="7"/>
    </row>
    <row r="1575" spans="1:13" x14ac:dyDescent="0.25">
      <c r="A1575" s="5"/>
      <c r="B1575" s="3"/>
      <c r="C1575" s="1"/>
      <c r="D1575" s="1"/>
      <c r="E1575" s="1"/>
      <c r="F1575" s="1"/>
      <c r="G1575" s="1"/>
      <c r="K1575" s="1"/>
      <c r="L1575" s="1"/>
      <c r="M1575" s="7"/>
    </row>
    <row r="1576" spans="1:13" x14ac:dyDescent="0.25">
      <c r="A1576" s="5"/>
      <c r="B1576" s="3"/>
      <c r="C1576" s="1"/>
      <c r="D1576" s="1"/>
      <c r="E1576" s="1"/>
      <c r="F1576" s="1"/>
      <c r="G1576" s="1"/>
      <c r="K1576" s="1"/>
      <c r="L1576" s="1"/>
      <c r="M1576" s="7"/>
    </row>
    <row r="1577" spans="1:13" x14ac:dyDescent="0.25">
      <c r="A1577" s="5"/>
      <c r="B1577" s="3"/>
      <c r="C1577" s="1"/>
      <c r="D1577" s="1"/>
      <c r="E1577" s="1"/>
      <c r="F1577" s="1"/>
      <c r="G1577" s="1"/>
      <c r="K1577" s="1"/>
      <c r="L1577" s="1"/>
      <c r="M1577" s="7"/>
    </row>
    <row r="1578" spans="1:13" x14ac:dyDescent="0.25">
      <c r="A1578" s="5"/>
      <c r="B1578" s="3"/>
      <c r="C1578" s="1"/>
      <c r="D1578" s="1"/>
      <c r="E1578" s="1"/>
      <c r="F1578" s="1"/>
      <c r="G1578" s="1"/>
      <c r="K1578" s="1"/>
      <c r="L1578" s="1"/>
      <c r="M1578" s="7"/>
    </row>
    <row r="1579" spans="1:13" x14ac:dyDescent="0.25">
      <c r="A1579" s="5"/>
      <c r="B1579" s="3"/>
      <c r="C1579" s="1"/>
      <c r="D1579" s="1"/>
      <c r="E1579" s="1"/>
      <c r="F1579" s="1"/>
      <c r="G1579" s="1"/>
      <c r="K1579" s="1"/>
      <c r="L1579" s="1"/>
      <c r="M1579" s="7"/>
    </row>
    <row r="1580" spans="1:13" x14ac:dyDescent="0.25">
      <c r="A1580" s="5"/>
      <c r="B1580" s="3"/>
      <c r="C1580" s="1"/>
      <c r="D1580" s="1"/>
      <c r="E1580" s="1"/>
      <c r="F1580" s="1"/>
      <c r="G1580" s="1"/>
      <c r="K1580" s="1"/>
      <c r="L1580" s="1"/>
      <c r="M1580" s="7"/>
    </row>
    <row r="1581" spans="1:13" x14ac:dyDescent="0.25">
      <c r="A1581" s="5"/>
      <c r="B1581" s="3"/>
      <c r="C1581" s="1"/>
      <c r="D1581" s="1"/>
      <c r="E1581" s="1"/>
      <c r="F1581" s="1"/>
      <c r="G1581" s="1"/>
      <c r="K1581" s="1"/>
      <c r="L1581" s="1"/>
      <c r="M1581" s="7"/>
    </row>
    <row r="1582" spans="1:13" x14ac:dyDescent="0.25">
      <c r="A1582" s="5"/>
      <c r="B1582" s="3"/>
      <c r="C1582" s="1"/>
      <c r="D1582" s="1"/>
      <c r="E1582" s="1"/>
      <c r="F1582" s="1"/>
      <c r="G1582" s="1"/>
      <c r="K1582" s="1"/>
      <c r="L1582" s="1"/>
      <c r="M1582" s="7"/>
    </row>
    <row r="1583" spans="1:13" x14ac:dyDescent="0.25">
      <c r="A1583" s="5"/>
      <c r="B1583" s="3"/>
      <c r="C1583" s="1"/>
      <c r="D1583" s="1"/>
      <c r="E1583" s="1"/>
      <c r="F1583" s="1"/>
      <c r="G1583" s="1"/>
      <c r="K1583" s="1"/>
      <c r="L1583" s="1"/>
      <c r="M1583" s="7"/>
    </row>
    <row r="1584" spans="1:13" x14ac:dyDescent="0.25">
      <c r="A1584" s="5"/>
      <c r="B1584" s="3"/>
      <c r="C1584" s="1"/>
      <c r="D1584" s="1"/>
      <c r="E1584" s="1"/>
      <c r="F1584" s="1"/>
      <c r="G1584" s="1"/>
      <c r="K1584" s="1"/>
      <c r="L1584" s="1"/>
      <c r="M1584" s="7"/>
    </row>
    <row r="1585" spans="1:13" x14ac:dyDescent="0.25">
      <c r="A1585" s="5"/>
      <c r="B1585" s="3"/>
      <c r="C1585" s="1"/>
      <c r="D1585" s="1"/>
      <c r="E1585" s="1"/>
      <c r="F1585" s="1"/>
      <c r="G1585" s="1"/>
      <c r="K1585" s="1"/>
      <c r="L1585" s="1"/>
      <c r="M1585" s="7"/>
    </row>
    <row r="1586" spans="1:13" x14ac:dyDescent="0.25">
      <c r="A1586" s="5"/>
      <c r="B1586" s="3"/>
      <c r="C1586" s="1"/>
      <c r="D1586" s="1"/>
      <c r="E1586" s="1"/>
      <c r="F1586" s="1"/>
      <c r="G1586" s="1"/>
      <c r="K1586" s="1"/>
      <c r="L1586" s="1"/>
      <c r="M1586" s="7"/>
    </row>
    <row r="1587" spans="1:13" x14ac:dyDescent="0.25">
      <c r="A1587" s="5"/>
      <c r="B1587" s="3"/>
      <c r="C1587" s="1"/>
      <c r="D1587" s="1"/>
      <c r="E1587" s="1"/>
      <c r="F1587" s="1"/>
      <c r="G1587" s="1"/>
      <c r="K1587" s="1"/>
      <c r="L1587" s="1"/>
      <c r="M1587" s="7"/>
    </row>
    <row r="1588" spans="1:13" x14ac:dyDescent="0.25">
      <c r="A1588" s="5"/>
      <c r="B1588" s="3"/>
      <c r="C1588" s="1"/>
      <c r="D1588" s="1"/>
      <c r="E1588" s="1"/>
      <c r="F1588" s="1"/>
      <c r="G1588" s="1"/>
      <c r="K1588" s="1"/>
      <c r="L1588" s="1"/>
      <c r="M1588" s="7"/>
    </row>
    <row r="1589" spans="1:13" x14ac:dyDescent="0.25">
      <c r="A1589" s="5"/>
      <c r="B1589" s="3"/>
      <c r="C1589" s="1"/>
      <c r="D1589" s="1"/>
      <c r="E1589" s="1"/>
      <c r="F1589" s="1"/>
      <c r="G1589" s="1"/>
      <c r="K1589" s="1"/>
      <c r="L1589" s="1"/>
      <c r="M1589" s="7"/>
    </row>
    <row r="1590" spans="1:13" x14ac:dyDescent="0.25">
      <c r="A1590" s="5"/>
      <c r="B1590" s="3"/>
      <c r="C1590" s="1"/>
      <c r="D1590" s="1"/>
      <c r="E1590" s="1"/>
      <c r="F1590" s="1"/>
      <c r="G1590" s="1"/>
      <c r="K1590" s="1"/>
      <c r="L1590" s="1"/>
      <c r="M1590" s="7"/>
    </row>
    <row r="1591" spans="1:13" x14ac:dyDescent="0.25">
      <c r="A1591" s="5"/>
      <c r="B1591" s="3"/>
      <c r="C1591" s="1"/>
      <c r="D1591" s="1"/>
      <c r="E1591" s="1"/>
      <c r="F1591" s="1"/>
      <c r="G1591" s="1"/>
      <c r="K1591" s="1"/>
      <c r="L1591" s="1"/>
      <c r="M1591" s="7"/>
    </row>
    <row r="1592" spans="1:13" x14ac:dyDescent="0.25">
      <c r="A1592" s="5"/>
      <c r="B1592" s="3"/>
      <c r="C1592" s="1"/>
      <c r="D1592" s="1"/>
      <c r="E1592" s="1"/>
      <c r="F1592" s="1"/>
      <c r="G1592" s="1"/>
      <c r="K1592" s="1"/>
      <c r="L1592" s="1"/>
      <c r="M1592" s="7"/>
    </row>
    <row r="1593" spans="1:13" x14ac:dyDescent="0.25">
      <c r="A1593" s="5"/>
      <c r="B1593" s="3"/>
      <c r="C1593" s="1"/>
      <c r="D1593" s="1"/>
      <c r="E1593" s="1"/>
      <c r="F1593" s="1"/>
      <c r="G1593" s="1"/>
      <c r="K1593" s="1"/>
      <c r="L1593" s="1"/>
      <c r="M1593" s="7"/>
    </row>
    <row r="1594" spans="1:13" x14ac:dyDescent="0.25">
      <c r="A1594" s="5"/>
      <c r="B1594" s="3"/>
      <c r="C1594" s="1"/>
      <c r="D1594" s="1"/>
      <c r="E1594" s="1"/>
      <c r="F1594" s="1"/>
      <c r="G1594" s="1"/>
      <c r="K1594" s="1"/>
      <c r="L1594" s="1"/>
      <c r="M1594" s="7"/>
    </row>
    <row r="1595" spans="1:13" x14ac:dyDescent="0.25">
      <c r="A1595" s="5"/>
      <c r="B1595" s="3"/>
      <c r="C1595" s="1"/>
      <c r="D1595" s="1"/>
      <c r="E1595" s="1"/>
      <c r="F1595" s="1"/>
      <c r="G1595" s="1"/>
      <c r="K1595" s="1"/>
      <c r="L1595" s="1"/>
      <c r="M1595" s="7"/>
    </row>
    <row r="1596" spans="1:13" x14ac:dyDescent="0.25">
      <c r="A1596" s="5"/>
      <c r="B1596" s="3"/>
      <c r="C1596" s="1"/>
      <c r="D1596" s="1"/>
      <c r="E1596" s="1"/>
      <c r="F1596" s="1"/>
      <c r="G1596" s="1"/>
      <c r="K1596" s="1"/>
      <c r="L1596" s="1"/>
      <c r="M1596" s="7"/>
    </row>
    <row r="1597" spans="1:13" x14ac:dyDescent="0.25">
      <c r="A1597" s="5"/>
      <c r="B1597" s="3"/>
      <c r="C1597" s="1"/>
      <c r="D1597" s="1"/>
      <c r="E1597" s="1"/>
      <c r="F1597" s="1"/>
      <c r="G1597" s="1"/>
      <c r="K1597" s="1"/>
      <c r="L1597" s="1"/>
      <c r="M1597" s="7"/>
    </row>
    <row r="1598" spans="1:13" x14ac:dyDescent="0.25">
      <c r="A1598" s="5"/>
      <c r="B1598" s="3"/>
      <c r="C1598" s="1"/>
      <c r="D1598" s="1"/>
      <c r="E1598" s="1"/>
      <c r="F1598" s="1"/>
      <c r="G1598" s="1"/>
      <c r="K1598" s="1"/>
      <c r="L1598" s="1"/>
      <c r="M1598" s="7"/>
    </row>
    <row r="1599" spans="1:13" x14ac:dyDescent="0.25">
      <c r="A1599" s="5"/>
      <c r="B1599" s="3"/>
      <c r="C1599" s="1"/>
      <c r="D1599" s="1"/>
      <c r="E1599" s="1"/>
      <c r="F1599" s="1"/>
      <c r="G1599" s="1"/>
      <c r="K1599" s="1"/>
      <c r="L1599" s="1"/>
      <c r="M1599" s="7"/>
    </row>
    <row r="1600" spans="1:13" x14ac:dyDescent="0.25">
      <c r="A1600" s="5"/>
      <c r="B1600" s="3"/>
      <c r="C1600" s="1"/>
      <c r="D1600" s="1"/>
      <c r="E1600" s="1"/>
      <c r="F1600" s="1"/>
      <c r="G1600" s="1"/>
      <c r="K1600" s="1"/>
      <c r="L1600" s="1"/>
      <c r="M1600" s="7"/>
    </row>
    <row r="1601" spans="1:13" x14ac:dyDescent="0.25">
      <c r="A1601" s="5"/>
      <c r="B1601" s="3"/>
      <c r="C1601" s="1"/>
      <c r="D1601" s="1"/>
      <c r="E1601" s="1"/>
      <c r="F1601" s="1"/>
      <c r="G1601" s="1"/>
      <c r="K1601" s="1"/>
      <c r="L1601" s="1"/>
      <c r="M1601" s="7"/>
    </row>
    <row r="1602" spans="1:13" x14ac:dyDescent="0.25">
      <c r="A1602" s="5"/>
      <c r="B1602" s="3"/>
      <c r="C1602" s="1"/>
      <c r="D1602" s="1"/>
      <c r="E1602" s="1"/>
      <c r="F1602" s="1"/>
      <c r="G1602" s="1"/>
      <c r="K1602" s="1"/>
      <c r="L1602" s="1"/>
      <c r="M1602" s="7"/>
    </row>
    <row r="1603" spans="1:13" x14ac:dyDescent="0.25">
      <c r="A1603" s="5"/>
      <c r="B1603" s="3"/>
      <c r="C1603" s="1"/>
      <c r="D1603" s="1"/>
      <c r="E1603" s="1"/>
      <c r="F1603" s="1"/>
      <c r="G1603" s="1"/>
      <c r="K1603" s="1"/>
      <c r="L1603" s="1"/>
      <c r="M1603" s="7"/>
    </row>
    <row r="1604" spans="1:13" x14ac:dyDescent="0.25">
      <c r="A1604" s="5"/>
      <c r="B1604" s="3"/>
      <c r="C1604" s="1"/>
      <c r="D1604" s="1"/>
      <c r="E1604" s="1"/>
      <c r="F1604" s="1"/>
      <c r="G1604" s="1"/>
      <c r="K1604" s="1"/>
      <c r="L1604" s="1"/>
      <c r="M1604" s="7"/>
    </row>
    <row r="1605" spans="1:13" x14ac:dyDescent="0.25">
      <c r="A1605" s="5"/>
      <c r="B1605" s="3"/>
      <c r="C1605" s="1"/>
      <c r="D1605" s="1"/>
      <c r="E1605" s="1"/>
      <c r="F1605" s="1"/>
      <c r="G1605" s="1"/>
      <c r="K1605" s="1"/>
      <c r="L1605" s="1"/>
      <c r="M1605" s="7"/>
    </row>
    <row r="1606" spans="1:13" x14ac:dyDescent="0.25">
      <c r="A1606" s="5"/>
      <c r="B1606" s="3"/>
      <c r="C1606" s="1"/>
      <c r="D1606" s="1"/>
      <c r="E1606" s="1"/>
      <c r="F1606" s="1"/>
      <c r="G1606" s="1"/>
      <c r="K1606" s="1"/>
      <c r="L1606" s="1"/>
      <c r="M1606" s="7"/>
    </row>
    <row r="1607" spans="1:13" x14ac:dyDescent="0.25">
      <c r="A1607" s="5"/>
      <c r="B1607" s="3"/>
      <c r="C1607" s="1"/>
      <c r="D1607" s="1"/>
      <c r="E1607" s="1"/>
      <c r="F1607" s="1"/>
      <c r="G1607" s="1"/>
      <c r="K1607" s="1"/>
      <c r="L1607" s="1"/>
      <c r="M1607" s="7"/>
    </row>
    <row r="1608" spans="1:13" x14ac:dyDescent="0.25">
      <c r="A1608" s="5"/>
      <c r="B1608" s="3"/>
      <c r="C1608" s="1"/>
      <c r="D1608" s="1"/>
      <c r="E1608" s="1"/>
      <c r="F1608" s="1"/>
      <c r="G1608" s="1"/>
      <c r="K1608" s="1"/>
      <c r="L1608" s="1"/>
      <c r="M1608" s="7"/>
    </row>
    <row r="1609" spans="1:13" x14ac:dyDescent="0.25">
      <c r="A1609" s="5"/>
      <c r="B1609" s="3"/>
      <c r="C1609" s="1"/>
      <c r="D1609" s="1"/>
      <c r="E1609" s="1"/>
      <c r="F1609" s="1"/>
      <c r="G1609" s="1"/>
      <c r="K1609" s="1"/>
      <c r="L1609" s="1"/>
      <c r="M1609" s="7"/>
    </row>
    <row r="1610" spans="1:13" x14ac:dyDescent="0.25">
      <c r="A1610" s="5"/>
      <c r="B1610" s="3"/>
      <c r="C1610" s="1"/>
      <c r="D1610" s="1"/>
      <c r="E1610" s="1"/>
      <c r="F1610" s="1"/>
      <c r="G1610" s="1"/>
      <c r="K1610" s="1"/>
      <c r="L1610" s="1"/>
      <c r="M1610" s="7"/>
    </row>
    <row r="1611" spans="1:13" x14ac:dyDescent="0.25">
      <c r="A1611" s="5"/>
      <c r="B1611" s="3"/>
      <c r="C1611" s="1"/>
      <c r="D1611" s="1"/>
      <c r="E1611" s="1"/>
      <c r="F1611" s="1"/>
      <c r="G1611" s="1"/>
      <c r="K1611" s="1"/>
      <c r="L1611" s="1"/>
      <c r="M1611" s="7"/>
    </row>
    <row r="1612" spans="1:13" x14ac:dyDescent="0.25">
      <c r="A1612" s="5"/>
      <c r="B1612" s="3"/>
      <c r="C1612" s="1"/>
      <c r="D1612" s="1"/>
      <c r="E1612" s="1"/>
      <c r="F1612" s="1"/>
      <c r="G1612" s="1"/>
      <c r="K1612" s="1"/>
      <c r="L1612" s="1"/>
      <c r="M1612" s="7"/>
    </row>
    <row r="1613" spans="1:13" x14ac:dyDescent="0.25">
      <c r="A1613" s="5"/>
      <c r="B1613" s="3"/>
      <c r="C1613" s="1"/>
      <c r="D1613" s="1"/>
      <c r="E1613" s="1"/>
      <c r="F1613" s="1"/>
      <c r="G1613" s="1"/>
      <c r="K1613" s="1"/>
      <c r="L1613" s="1"/>
      <c r="M1613" s="7"/>
    </row>
    <row r="1614" spans="1:13" x14ac:dyDescent="0.25">
      <c r="A1614" s="5"/>
      <c r="B1614" s="3"/>
      <c r="C1614" s="1"/>
      <c r="D1614" s="1"/>
      <c r="E1614" s="1"/>
      <c r="F1614" s="1"/>
      <c r="G1614" s="1"/>
      <c r="K1614" s="1"/>
      <c r="L1614" s="1"/>
      <c r="M1614" s="7"/>
    </row>
    <row r="1615" spans="1:13" x14ac:dyDescent="0.25">
      <c r="A1615" s="5"/>
      <c r="B1615" s="3"/>
      <c r="C1615" s="1"/>
      <c r="D1615" s="1"/>
      <c r="E1615" s="1"/>
      <c r="F1615" s="1"/>
      <c r="G1615" s="1"/>
      <c r="K1615" s="1"/>
      <c r="L1615" s="1"/>
      <c r="M1615" s="7"/>
    </row>
    <row r="1616" spans="1:13" x14ac:dyDescent="0.25">
      <c r="A1616" s="5"/>
      <c r="B1616" s="3"/>
      <c r="C1616" s="1"/>
      <c r="D1616" s="1"/>
      <c r="E1616" s="1"/>
      <c r="F1616" s="1"/>
      <c r="G1616" s="1"/>
      <c r="K1616" s="1"/>
      <c r="L1616" s="1"/>
      <c r="M1616" s="7"/>
    </row>
    <row r="1617" spans="1:13" x14ac:dyDescent="0.25">
      <c r="A1617" s="5"/>
      <c r="B1617" s="3"/>
      <c r="C1617" s="1"/>
      <c r="D1617" s="1"/>
      <c r="E1617" s="1"/>
      <c r="F1617" s="1"/>
      <c r="G1617" s="1"/>
      <c r="K1617" s="1"/>
      <c r="L1617" s="1"/>
      <c r="M1617" s="7"/>
    </row>
    <row r="1618" spans="1:13" x14ac:dyDescent="0.25">
      <c r="A1618" s="5"/>
      <c r="B1618" s="3"/>
      <c r="C1618" s="1"/>
      <c r="D1618" s="1"/>
      <c r="E1618" s="1"/>
      <c r="F1618" s="1"/>
      <c r="G1618" s="1"/>
      <c r="K1618" s="1"/>
      <c r="L1618" s="1"/>
      <c r="M1618" s="7"/>
    </row>
    <row r="1619" spans="1:13" x14ac:dyDescent="0.25">
      <c r="A1619" s="5"/>
      <c r="B1619" s="3"/>
      <c r="C1619" s="1"/>
      <c r="D1619" s="1"/>
      <c r="E1619" s="1"/>
      <c r="F1619" s="1"/>
      <c r="G1619" s="1"/>
      <c r="K1619" s="1"/>
      <c r="L1619" s="1"/>
      <c r="M1619" s="7"/>
    </row>
    <row r="1620" spans="1:13" x14ac:dyDescent="0.25">
      <c r="A1620" s="5"/>
      <c r="B1620" s="3"/>
      <c r="C1620" s="1"/>
      <c r="D1620" s="1"/>
      <c r="E1620" s="1"/>
      <c r="F1620" s="1"/>
      <c r="G1620" s="1"/>
      <c r="K1620" s="1"/>
      <c r="L1620" s="1"/>
      <c r="M1620" s="7"/>
    </row>
    <row r="1621" spans="1:13" x14ac:dyDescent="0.25">
      <c r="A1621" s="5"/>
      <c r="B1621" s="3"/>
      <c r="C1621" s="1"/>
      <c r="D1621" s="1"/>
      <c r="E1621" s="1"/>
      <c r="F1621" s="1"/>
      <c r="G1621" s="1"/>
      <c r="K1621" s="1"/>
      <c r="L1621" s="1"/>
      <c r="M1621" s="7"/>
    </row>
    <row r="1622" spans="1:13" x14ac:dyDescent="0.25">
      <c r="A1622" s="5"/>
      <c r="B1622" s="3"/>
      <c r="C1622" s="1"/>
      <c r="D1622" s="1"/>
      <c r="E1622" s="1"/>
      <c r="F1622" s="1"/>
      <c r="G1622" s="1"/>
      <c r="K1622" s="1"/>
      <c r="L1622" s="1"/>
      <c r="M1622" s="7"/>
    </row>
    <row r="1623" spans="1:13" x14ac:dyDescent="0.25">
      <c r="A1623" s="5"/>
      <c r="B1623" s="3"/>
      <c r="C1623" s="1"/>
      <c r="D1623" s="1"/>
      <c r="E1623" s="1"/>
      <c r="F1623" s="1"/>
      <c r="G1623" s="1"/>
      <c r="K1623" s="1"/>
      <c r="L1623" s="1"/>
      <c r="M1623" s="7"/>
    </row>
    <row r="1624" spans="1:13" x14ac:dyDescent="0.25">
      <c r="A1624" s="5"/>
      <c r="B1624" s="3"/>
      <c r="C1624" s="1"/>
      <c r="D1624" s="1"/>
      <c r="E1624" s="1"/>
      <c r="F1624" s="1"/>
      <c r="G1624" s="1"/>
      <c r="K1624" s="1"/>
      <c r="L1624" s="1"/>
      <c r="M1624" s="7"/>
    </row>
    <row r="1625" spans="1:13" x14ac:dyDescent="0.25">
      <c r="A1625" s="5"/>
      <c r="B1625" s="3"/>
      <c r="C1625" s="1"/>
      <c r="D1625" s="1"/>
      <c r="E1625" s="1"/>
      <c r="F1625" s="1"/>
      <c r="G1625" s="1"/>
      <c r="K1625" s="1"/>
      <c r="L1625" s="1"/>
      <c r="M1625" s="7"/>
    </row>
    <row r="1626" spans="1:13" x14ac:dyDescent="0.25">
      <c r="A1626" s="5"/>
      <c r="B1626" s="3"/>
      <c r="C1626" s="1"/>
      <c r="D1626" s="1"/>
      <c r="E1626" s="1"/>
      <c r="F1626" s="1"/>
      <c r="G1626" s="1"/>
      <c r="K1626" s="1"/>
      <c r="L1626" s="1"/>
      <c r="M1626" s="7"/>
    </row>
    <row r="1627" spans="1:13" x14ac:dyDescent="0.25">
      <c r="A1627" s="5"/>
      <c r="B1627" s="3"/>
      <c r="C1627" s="1"/>
      <c r="D1627" s="1"/>
      <c r="E1627" s="1"/>
      <c r="F1627" s="1"/>
      <c r="G1627" s="1"/>
      <c r="K1627" s="1"/>
      <c r="L1627" s="1"/>
      <c r="M1627" s="7"/>
    </row>
    <row r="1628" spans="1:13" x14ac:dyDescent="0.25">
      <c r="A1628" s="5"/>
      <c r="B1628" s="3"/>
      <c r="C1628" s="1"/>
      <c r="D1628" s="1"/>
      <c r="E1628" s="1"/>
      <c r="F1628" s="1"/>
      <c r="G1628" s="1"/>
      <c r="K1628" s="1"/>
      <c r="L1628" s="1"/>
      <c r="M1628" s="7"/>
    </row>
    <row r="1629" spans="1:13" x14ac:dyDescent="0.25">
      <c r="A1629" s="5"/>
      <c r="B1629" s="3"/>
      <c r="C1629" s="1"/>
      <c r="D1629" s="1"/>
      <c r="E1629" s="1"/>
      <c r="F1629" s="1"/>
      <c r="G1629" s="1"/>
      <c r="K1629" s="1"/>
      <c r="L1629" s="1"/>
      <c r="M1629" s="7"/>
    </row>
    <row r="1630" spans="1:13" x14ac:dyDescent="0.25">
      <c r="A1630" s="5"/>
      <c r="B1630" s="3"/>
      <c r="C1630" s="1"/>
      <c r="D1630" s="1"/>
      <c r="E1630" s="1"/>
      <c r="F1630" s="1"/>
      <c r="G1630" s="1"/>
      <c r="K1630" s="1"/>
      <c r="L1630" s="1"/>
      <c r="M1630" s="7"/>
    </row>
    <row r="1631" spans="1:13" x14ac:dyDescent="0.25">
      <c r="A1631" s="5"/>
      <c r="B1631" s="3"/>
      <c r="C1631" s="1"/>
      <c r="D1631" s="1"/>
      <c r="E1631" s="1"/>
      <c r="F1631" s="1"/>
      <c r="G1631" s="1"/>
      <c r="K1631" s="1"/>
      <c r="L1631" s="1"/>
      <c r="M1631" s="7"/>
    </row>
    <row r="1632" spans="1:13" x14ac:dyDescent="0.25">
      <c r="A1632" s="5"/>
      <c r="B1632" s="3"/>
      <c r="C1632" s="1"/>
      <c r="D1632" s="1"/>
      <c r="E1632" s="1"/>
      <c r="F1632" s="1"/>
      <c r="G1632" s="1"/>
      <c r="K1632" s="1"/>
      <c r="L1632" s="1"/>
      <c r="M1632" s="7"/>
    </row>
    <row r="1633" spans="1:13" x14ac:dyDescent="0.25">
      <c r="A1633" s="5"/>
      <c r="B1633" s="3"/>
      <c r="C1633" s="1"/>
      <c r="D1633" s="1"/>
      <c r="E1633" s="1"/>
      <c r="F1633" s="1"/>
      <c r="G1633" s="1"/>
      <c r="K1633" s="1"/>
      <c r="L1633" s="1"/>
      <c r="M1633" s="7"/>
    </row>
    <row r="1634" spans="1:13" x14ac:dyDescent="0.25">
      <c r="A1634" s="5"/>
      <c r="B1634" s="3"/>
      <c r="C1634" s="1"/>
      <c r="D1634" s="1"/>
      <c r="E1634" s="1"/>
      <c r="F1634" s="1"/>
      <c r="G1634" s="1"/>
      <c r="K1634" s="1"/>
      <c r="L1634" s="1"/>
      <c r="M1634" s="7"/>
    </row>
    <row r="1635" spans="1:13" x14ac:dyDescent="0.25">
      <c r="A1635" s="5"/>
      <c r="B1635" s="3"/>
      <c r="C1635" s="1"/>
      <c r="D1635" s="1"/>
      <c r="E1635" s="1"/>
      <c r="F1635" s="1"/>
      <c r="G1635" s="1"/>
      <c r="K1635" s="1"/>
      <c r="L1635" s="1"/>
      <c r="M1635" s="7"/>
    </row>
    <row r="1636" spans="1:13" x14ac:dyDescent="0.25">
      <c r="A1636" s="5"/>
      <c r="B1636" s="3"/>
      <c r="C1636" s="1"/>
      <c r="D1636" s="1"/>
      <c r="E1636" s="1"/>
      <c r="F1636" s="1"/>
      <c r="G1636" s="1"/>
      <c r="K1636" s="1"/>
      <c r="L1636" s="1"/>
      <c r="M1636" s="7"/>
    </row>
    <row r="1637" spans="1:13" x14ac:dyDescent="0.25">
      <c r="A1637" s="5"/>
      <c r="B1637" s="3"/>
      <c r="C1637" s="1"/>
      <c r="D1637" s="1"/>
      <c r="E1637" s="1"/>
      <c r="F1637" s="1"/>
      <c r="G1637" s="1"/>
      <c r="K1637" s="1"/>
      <c r="L1637" s="1"/>
      <c r="M1637" s="7"/>
    </row>
    <row r="1638" spans="1:13" x14ac:dyDescent="0.25">
      <c r="A1638" s="5"/>
      <c r="B1638" s="3"/>
      <c r="C1638" s="1"/>
      <c r="D1638" s="1"/>
      <c r="E1638" s="1"/>
      <c r="F1638" s="1"/>
      <c r="G1638" s="1"/>
      <c r="K1638" s="1"/>
      <c r="L1638" s="1"/>
      <c r="M1638" s="7"/>
    </row>
    <row r="1639" spans="1:13" x14ac:dyDescent="0.25">
      <c r="A1639" s="5"/>
      <c r="B1639" s="3"/>
      <c r="C1639" s="1"/>
      <c r="D1639" s="1"/>
      <c r="E1639" s="1"/>
      <c r="F1639" s="1"/>
      <c r="G1639" s="1"/>
      <c r="K1639" s="1"/>
      <c r="L1639" s="1"/>
      <c r="M1639" s="7"/>
    </row>
    <row r="1640" spans="1:13" x14ac:dyDescent="0.25">
      <c r="A1640" s="5"/>
      <c r="B1640" s="3"/>
      <c r="C1640" s="1"/>
      <c r="D1640" s="1"/>
      <c r="E1640" s="1"/>
      <c r="F1640" s="1"/>
      <c r="G1640" s="1"/>
      <c r="K1640" s="1"/>
      <c r="L1640" s="1"/>
      <c r="M1640" s="7"/>
    </row>
    <row r="1641" spans="1:13" x14ac:dyDescent="0.25">
      <c r="A1641" s="5"/>
      <c r="B1641" s="3"/>
      <c r="C1641" s="1"/>
      <c r="D1641" s="1"/>
      <c r="E1641" s="1"/>
      <c r="F1641" s="1"/>
      <c r="G1641" s="1"/>
      <c r="K1641" s="1"/>
      <c r="L1641" s="1"/>
      <c r="M1641" s="7"/>
    </row>
    <row r="1642" spans="1:13" x14ac:dyDescent="0.25">
      <c r="A1642" s="5"/>
      <c r="B1642" s="3"/>
      <c r="C1642" s="1"/>
      <c r="D1642" s="1"/>
      <c r="E1642" s="1"/>
      <c r="F1642" s="1"/>
      <c r="G1642" s="1"/>
      <c r="K1642" s="1"/>
      <c r="L1642" s="1"/>
      <c r="M1642" s="7"/>
    </row>
    <row r="1643" spans="1:13" x14ac:dyDescent="0.25">
      <c r="A1643" s="5"/>
      <c r="B1643" s="3"/>
      <c r="C1643" s="1"/>
      <c r="D1643" s="1"/>
      <c r="E1643" s="1"/>
      <c r="F1643" s="1"/>
      <c r="G1643" s="1"/>
      <c r="K1643" s="1"/>
      <c r="L1643" s="1"/>
      <c r="M1643" s="7"/>
    </row>
    <row r="1644" spans="1:13" x14ac:dyDescent="0.25">
      <c r="A1644" s="5"/>
      <c r="B1644" s="3"/>
      <c r="C1644" s="1"/>
      <c r="D1644" s="1"/>
      <c r="E1644" s="1"/>
      <c r="F1644" s="1"/>
      <c r="G1644" s="1"/>
      <c r="K1644" s="1"/>
      <c r="L1644" s="1"/>
      <c r="M1644" s="7"/>
    </row>
    <row r="1645" spans="1:13" x14ac:dyDescent="0.25">
      <c r="A1645" s="5"/>
      <c r="B1645" s="3"/>
      <c r="C1645" s="1"/>
      <c r="D1645" s="1"/>
      <c r="E1645" s="1"/>
      <c r="F1645" s="1"/>
      <c r="G1645" s="1"/>
      <c r="K1645" s="1"/>
      <c r="L1645" s="1"/>
      <c r="M1645" s="7"/>
    </row>
    <row r="1646" spans="1:13" x14ac:dyDescent="0.25">
      <c r="A1646" s="5"/>
      <c r="B1646" s="3"/>
      <c r="C1646" s="1"/>
      <c r="D1646" s="1"/>
      <c r="E1646" s="1"/>
      <c r="F1646" s="1"/>
      <c r="G1646" s="1"/>
      <c r="K1646" s="1"/>
      <c r="L1646" s="1"/>
      <c r="M1646" s="7"/>
    </row>
    <row r="1647" spans="1:13" x14ac:dyDescent="0.25">
      <c r="A1647" s="5"/>
      <c r="B1647" s="3"/>
      <c r="C1647" s="1"/>
      <c r="D1647" s="1"/>
      <c r="E1647" s="1"/>
      <c r="F1647" s="1"/>
      <c r="G1647" s="1"/>
      <c r="K1647" s="1"/>
      <c r="L1647" s="1"/>
      <c r="M1647" s="7"/>
    </row>
    <row r="1648" spans="1:13" x14ac:dyDescent="0.25">
      <c r="A1648" s="5"/>
      <c r="B1648" s="3"/>
      <c r="C1648" s="1"/>
      <c r="D1648" s="1"/>
      <c r="E1648" s="1"/>
      <c r="F1648" s="1"/>
      <c r="G1648" s="1"/>
      <c r="K1648" s="1"/>
      <c r="L1648" s="1"/>
      <c r="M1648" s="7"/>
    </row>
    <row r="1649" spans="1:13" x14ac:dyDescent="0.25">
      <c r="A1649" s="5"/>
      <c r="B1649" s="3"/>
      <c r="C1649" s="1"/>
      <c r="D1649" s="1"/>
      <c r="E1649" s="1"/>
      <c r="F1649" s="1"/>
      <c r="G1649" s="1"/>
      <c r="K1649" s="1"/>
      <c r="L1649" s="1"/>
      <c r="M1649" s="7"/>
    </row>
    <row r="1650" spans="1:13" x14ac:dyDescent="0.25">
      <c r="A1650" s="5"/>
      <c r="B1650" s="3"/>
      <c r="C1650" s="1"/>
      <c r="D1650" s="1"/>
      <c r="E1650" s="1"/>
      <c r="F1650" s="1"/>
      <c r="G1650" s="1"/>
      <c r="K1650" s="1"/>
      <c r="L1650" s="1"/>
      <c r="M1650" s="7"/>
    </row>
    <row r="1651" spans="1:13" x14ac:dyDescent="0.25">
      <c r="A1651" s="5"/>
      <c r="B1651" s="3"/>
      <c r="C1651" s="1"/>
      <c r="D1651" s="1"/>
      <c r="E1651" s="1"/>
      <c r="F1651" s="1"/>
      <c r="G1651" s="1"/>
      <c r="K1651" s="1"/>
      <c r="L1651" s="1"/>
      <c r="M1651" s="7"/>
    </row>
    <row r="1652" spans="1:13" x14ac:dyDescent="0.25">
      <c r="A1652" s="5"/>
      <c r="B1652" s="3"/>
      <c r="C1652" s="1"/>
      <c r="D1652" s="1"/>
      <c r="E1652" s="1"/>
      <c r="F1652" s="1"/>
      <c r="G1652" s="1"/>
      <c r="K1652" s="1"/>
      <c r="L1652" s="1"/>
      <c r="M1652" s="7"/>
    </row>
    <row r="1653" spans="1:13" x14ac:dyDescent="0.25">
      <c r="A1653" s="5"/>
      <c r="B1653" s="3"/>
      <c r="C1653" s="1"/>
      <c r="D1653" s="1"/>
      <c r="E1653" s="1"/>
      <c r="F1653" s="1"/>
      <c r="G1653" s="1"/>
      <c r="K1653" s="1"/>
      <c r="L1653" s="1"/>
      <c r="M1653" s="7"/>
    </row>
    <row r="1654" spans="1:13" x14ac:dyDescent="0.25">
      <c r="A1654" s="5"/>
      <c r="B1654" s="3"/>
      <c r="C1654" s="1"/>
      <c r="D1654" s="1"/>
      <c r="E1654" s="1"/>
      <c r="F1654" s="1"/>
      <c r="G1654" s="1"/>
      <c r="K1654" s="1"/>
      <c r="L1654" s="1"/>
      <c r="M1654" s="7"/>
    </row>
    <row r="1655" spans="1:13" x14ac:dyDescent="0.25">
      <c r="A1655" s="5"/>
      <c r="B1655" s="3"/>
      <c r="C1655" s="1"/>
      <c r="D1655" s="1"/>
      <c r="E1655" s="1"/>
      <c r="F1655" s="1"/>
      <c r="G1655" s="1"/>
      <c r="K1655" s="1"/>
      <c r="L1655" s="1"/>
      <c r="M1655" s="7"/>
    </row>
    <row r="1656" spans="1:13" x14ac:dyDescent="0.25">
      <c r="A1656" s="5"/>
      <c r="B1656" s="3"/>
      <c r="C1656" s="1"/>
      <c r="D1656" s="1"/>
      <c r="E1656" s="1"/>
      <c r="F1656" s="1"/>
      <c r="G1656" s="1"/>
      <c r="K1656" s="1"/>
      <c r="L1656" s="1"/>
      <c r="M1656" s="7"/>
    </row>
    <row r="1657" spans="1:13" x14ac:dyDescent="0.25">
      <c r="A1657" s="5"/>
      <c r="B1657" s="3"/>
      <c r="C1657" s="1"/>
      <c r="D1657" s="1"/>
      <c r="E1657" s="1"/>
      <c r="F1657" s="1"/>
      <c r="G1657" s="1"/>
      <c r="K1657" s="1"/>
      <c r="L1657" s="1"/>
      <c r="M1657" s="7"/>
    </row>
    <row r="1658" spans="1:13" x14ac:dyDescent="0.25">
      <c r="A1658" s="5"/>
      <c r="B1658" s="3"/>
      <c r="C1658" s="1"/>
      <c r="D1658" s="1"/>
      <c r="E1658" s="1"/>
      <c r="F1658" s="1"/>
      <c r="G1658" s="1"/>
      <c r="K1658" s="1"/>
      <c r="L1658" s="1"/>
      <c r="M1658" s="7"/>
    </row>
    <row r="1659" spans="1:13" x14ac:dyDescent="0.25">
      <c r="A1659" s="5"/>
      <c r="B1659" s="3"/>
      <c r="C1659" s="1"/>
      <c r="D1659" s="1"/>
      <c r="E1659" s="1"/>
      <c r="F1659" s="1"/>
      <c r="G1659" s="1"/>
      <c r="K1659" s="1"/>
      <c r="L1659" s="1"/>
      <c r="M1659" s="7"/>
    </row>
    <row r="1660" spans="1:13" x14ac:dyDescent="0.25">
      <c r="A1660" s="5"/>
      <c r="B1660" s="3"/>
      <c r="C1660" s="1"/>
      <c r="D1660" s="1"/>
      <c r="E1660" s="1"/>
      <c r="F1660" s="1"/>
      <c r="G1660" s="1"/>
      <c r="K1660" s="1"/>
      <c r="L1660" s="1"/>
      <c r="M1660" s="7"/>
    </row>
    <row r="1661" spans="1:13" x14ac:dyDescent="0.25">
      <c r="A1661" s="5"/>
      <c r="B1661" s="3"/>
      <c r="C1661" s="1"/>
      <c r="D1661" s="1"/>
      <c r="E1661" s="1"/>
      <c r="F1661" s="1"/>
      <c r="G1661" s="1"/>
      <c r="K1661" s="1"/>
      <c r="L1661" s="1"/>
      <c r="M1661" s="7"/>
    </row>
    <row r="1662" spans="1:13" x14ac:dyDescent="0.25">
      <c r="A1662" s="5"/>
      <c r="B1662" s="3"/>
      <c r="C1662" s="1"/>
      <c r="D1662" s="1"/>
      <c r="E1662" s="1"/>
      <c r="F1662" s="1"/>
      <c r="G1662" s="1"/>
      <c r="K1662" s="1"/>
      <c r="L1662" s="1"/>
      <c r="M1662" s="7"/>
    </row>
    <row r="1663" spans="1:13" x14ac:dyDescent="0.25">
      <c r="A1663" s="5"/>
      <c r="B1663" s="3"/>
      <c r="C1663" s="1"/>
      <c r="D1663" s="1"/>
      <c r="E1663" s="1"/>
      <c r="F1663" s="1"/>
      <c r="G1663" s="1"/>
      <c r="K1663" s="1"/>
      <c r="L1663" s="1"/>
      <c r="M1663" s="7"/>
    </row>
    <row r="1664" spans="1:13" x14ac:dyDescent="0.25">
      <c r="A1664" s="5"/>
      <c r="B1664" s="3"/>
      <c r="C1664" s="1"/>
      <c r="D1664" s="1"/>
      <c r="E1664" s="1"/>
      <c r="F1664" s="1"/>
      <c r="G1664" s="1"/>
      <c r="K1664" s="1"/>
      <c r="L1664" s="1"/>
      <c r="M1664" s="7"/>
    </row>
    <row r="1665" spans="1:13" x14ac:dyDescent="0.25">
      <c r="A1665" s="5"/>
      <c r="B1665" s="3"/>
      <c r="C1665" s="1"/>
      <c r="D1665" s="1"/>
      <c r="E1665" s="1"/>
      <c r="F1665" s="1"/>
      <c r="G1665" s="1"/>
      <c r="K1665" s="1"/>
      <c r="L1665" s="1"/>
      <c r="M1665" s="7"/>
    </row>
    <row r="1666" spans="1:13" x14ac:dyDescent="0.25">
      <c r="A1666" s="5"/>
      <c r="B1666" s="3"/>
      <c r="C1666" s="1"/>
      <c r="D1666" s="1"/>
      <c r="E1666" s="1"/>
      <c r="F1666" s="1"/>
      <c r="G1666" s="1"/>
      <c r="K1666" s="1"/>
      <c r="L1666" s="1"/>
      <c r="M1666" s="7"/>
    </row>
    <row r="1667" spans="1:13" x14ac:dyDescent="0.25">
      <c r="A1667" s="5"/>
      <c r="B1667" s="3"/>
      <c r="C1667" s="1"/>
      <c r="D1667" s="1"/>
      <c r="E1667" s="1"/>
      <c r="F1667" s="1"/>
      <c r="G1667" s="1"/>
      <c r="K1667" s="1"/>
      <c r="L1667" s="1"/>
      <c r="M1667" s="7"/>
    </row>
    <row r="1668" spans="1:13" x14ac:dyDescent="0.25">
      <c r="A1668" s="5"/>
      <c r="B1668" s="3"/>
      <c r="C1668" s="1"/>
      <c r="D1668" s="1"/>
      <c r="E1668" s="1"/>
      <c r="F1668" s="1"/>
      <c r="G1668" s="1"/>
      <c r="K1668" s="1"/>
      <c r="L1668" s="1"/>
      <c r="M1668" s="7"/>
    </row>
    <row r="1669" spans="1:13" x14ac:dyDescent="0.25">
      <c r="A1669" s="5"/>
      <c r="B1669" s="3"/>
      <c r="C1669" s="1"/>
      <c r="D1669" s="1"/>
      <c r="E1669" s="1"/>
      <c r="F1669" s="1"/>
      <c r="G1669" s="1"/>
      <c r="K1669" s="1"/>
      <c r="L1669" s="1"/>
      <c r="M1669" s="7"/>
    </row>
    <row r="1670" spans="1:13" x14ac:dyDescent="0.25">
      <c r="A1670" s="5"/>
      <c r="B1670" s="3"/>
      <c r="C1670" s="1"/>
      <c r="D1670" s="1"/>
      <c r="E1670" s="1"/>
      <c r="F1670" s="1"/>
      <c r="G1670" s="1"/>
      <c r="K1670" s="1"/>
      <c r="L1670" s="1"/>
      <c r="M1670" s="7"/>
    </row>
    <row r="1671" spans="1:13" x14ac:dyDescent="0.25">
      <c r="A1671" s="5"/>
      <c r="B1671" s="3"/>
      <c r="C1671" s="1"/>
      <c r="D1671" s="1"/>
      <c r="E1671" s="1"/>
      <c r="F1671" s="1"/>
      <c r="G1671" s="1"/>
      <c r="K1671" s="1"/>
      <c r="L1671" s="1"/>
      <c r="M1671" s="7"/>
    </row>
    <row r="1672" spans="1:13" x14ac:dyDescent="0.25">
      <c r="A1672" s="5"/>
      <c r="B1672" s="3"/>
      <c r="C1672" s="1"/>
      <c r="D1672" s="1"/>
      <c r="E1672" s="1"/>
      <c r="F1672" s="1"/>
      <c r="G1672" s="1"/>
      <c r="K1672" s="1"/>
      <c r="L1672" s="1"/>
      <c r="M1672" s="7"/>
    </row>
    <row r="1673" spans="1:13" x14ac:dyDescent="0.25">
      <c r="A1673" s="5"/>
      <c r="B1673" s="3"/>
      <c r="C1673" s="1"/>
      <c r="D1673" s="1"/>
      <c r="E1673" s="1"/>
      <c r="F1673" s="1"/>
      <c r="G1673" s="1"/>
      <c r="K1673" s="1"/>
      <c r="L1673" s="1"/>
      <c r="M1673" s="7"/>
    </row>
    <row r="1674" spans="1:13" x14ac:dyDescent="0.25">
      <c r="A1674" s="5"/>
      <c r="B1674" s="3"/>
      <c r="C1674" s="1"/>
      <c r="D1674" s="1"/>
      <c r="E1674" s="1"/>
      <c r="F1674" s="1"/>
      <c r="G1674" s="1"/>
      <c r="K1674" s="1"/>
      <c r="L1674" s="1"/>
      <c r="M1674" s="7"/>
    </row>
    <row r="1675" spans="1:13" x14ac:dyDescent="0.25">
      <c r="A1675" s="5"/>
      <c r="B1675" s="3"/>
      <c r="C1675" s="1"/>
      <c r="D1675" s="1"/>
      <c r="E1675" s="1"/>
      <c r="F1675" s="1"/>
      <c r="G1675" s="1"/>
      <c r="K1675" s="1"/>
      <c r="L1675" s="1"/>
      <c r="M1675" s="7"/>
    </row>
    <row r="1676" spans="1:13" x14ac:dyDescent="0.25">
      <c r="A1676" s="5"/>
      <c r="B1676" s="3"/>
      <c r="C1676" s="1"/>
      <c r="D1676" s="1"/>
      <c r="E1676" s="1"/>
      <c r="F1676" s="1"/>
      <c r="G1676" s="1"/>
      <c r="K1676" s="1"/>
      <c r="L1676" s="1"/>
      <c r="M1676" s="7"/>
    </row>
    <row r="1677" spans="1:13" x14ac:dyDescent="0.25">
      <c r="A1677" s="5"/>
      <c r="B1677" s="3"/>
      <c r="C1677" s="1"/>
      <c r="D1677" s="1"/>
      <c r="E1677" s="1"/>
      <c r="F1677" s="1"/>
      <c r="G1677" s="1"/>
      <c r="K1677" s="1"/>
      <c r="L1677" s="1"/>
      <c r="M1677" s="7"/>
    </row>
    <row r="1678" spans="1:13" x14ac:dyDescent="0.25">
      <c r="A1678" s="5"/>
      <c r="B1678" s="3"/>
      <c r="C1678" s="1"/>
      <c r="D1678" s="1"/>
      <c r="E1678" s="1"/>
      <c r="F1678" s="1"/>
      <c r="G1678" s="1"/>
      <c r="K1678" s="1"/>
      <c r="L1678" s="1"/>
      <c r="M1678" s="7"/>
    </row>
    <row r="1679" spans="1:13" x14ac:dyDescent="0.25">
      <c r="A1679" s="5"/>
      <c r="B1679" s="3"/>
      <c r="C1679" s="1"/>
      <c r="D1679" s="1"/>
      <c r="E1679" s="1"/>
      <c r="F1679" s="1"/>
      <c r="G1679" s="1"/>
      <c r="K1679" s="1"/>
      <c r="L1679" s="1"/>
      <c r="M1679" s="7"/>
    </row>
    <row r="1680" spans="1:13" x14ac:dyDescent="0.25">
      <c r="A1680" s="5"/>
      <c r="B1680" s="3"/>
      <c r="C1680" s="1"/>
      <c r="D1680" s="1"/>
      <c r="E1680" s="1"/>
      <c r="F1680" s="1"/>
      <c r="G1680" s="1"/>
      <c r="K1680" s="1"/>
      <c r="L1680" s="1"/>
      <c r="M1680" s="7"/>
    </row>
    <row r="1681" spans="1:13" x14ac:dyDescent="0.25">
      <c r="A1681" s="5"/>
      <c r="B1681" s="3"/>
      <c r="C1681" s="1"/>
      <c r="D1681" s="1"/>
      <c r="E1681" s="1"/>
      <c r="F1681" s="1"/>
      <c r="G1681" s="1"/>
      <c r="K1681" s="1"/>
      <c r="L1681" s="1"/>
      <c r="M1681" s="7"/>
    </row>
    <row r="1682" spans="1:13" x14ac:dyDescent="0.25">
      <c r="A1682" s="5"/>
      <c r="B1682" s="3"/>
      <c r="C1682" s="1"/>
      <c r="D1682" s="1"/>
      <c r="E1682" s="1"/>
      <c r="F1682" s="1"/>
      <c r="G1682" s="1"/>
      <c r="K1682" s="1"/>
      <c r="L1682" s="1"/>
      <c r="M1682" s="7"/>
    </row>
    <row r="1683" spans="1:13" x14ac:dyDescent="0.25">
      <c r="A1683" s="5"/>
      <c r="B1683" s="3"/>
      <c r="C1683" s="1"/>
      <c r="D1683" s="1"/>
      <c r="E1683" s="1"/>
      <c r="F1683" s="1"/>
      <c r="G1683" s="1"/>
      <c r="K1683" s="1"/>
      <c r="L1683" s="1"/>
      <c r="M1683" s="7"/>
    </row>
    <row r="1684" spans="1:13" x14ac:dyDescent="0.25">
      <c r="A1684" s="5"/>
      <c r="B1684" s="3"/>
      <c r="C1684" s="1"/>
      <c r="D1684" s="1"/>
      <c r="E1684" s="1"/>
      <c r="F1684" s="1"/>
      <c r="G1684" s="1"/>
      <c r="K1684" s="1"/>
      <c r="L1684" s="1"/>
      <c r="M1684" s="7"/>
    </row>
    <row r="1685" spans="1:13" x14ac:dyDescent="0.25">
      <c r="A1685" s="5"/>
      <c r="B1685" s="3"/>
      <c r="C1685" s="1"/>
      <c r="D1685" s="1"/>
      <c r="E1685" s="1"/>
      <c r="F1685" s="1"/>
      <c r="G1685" s="1"/>
      <c r="K1685" s="1"/>
      <c r="L1685" s="1"/>
      <c r="M1685" s="7"/>
    </row>
    <row r="1686" spans="1:13" x14ac:dyDescent="0.25">
      <c r="A1686" s="5"/>
      <c r="B1686" s="3"/>
      <c r="C1686" s="1"/>
      <c r="D1686" s="1"/>
      <c r="E1686" s="1"/>
      <c r="F1686" s="1"/>
      <c r="G1686" s="1"/>
      <c r="K1686" s="1"/>
      <c r="L1686" s="1"/>
      <c r="M1686" s="7"/>
    </row>
    <row r="1687" spans="1:13" x14ac:dyDescent="0.25">
      <c r="A1687" s="5"/>
      <c r="B1687" s="3"/>
      <c r="C1687" s="1"/>
      <c r="D1687" s="1"/>
      <c r="E1687" s="1"/>
      <c r="F1687" s="1"/>
      <c r="G1687" s="1"/>
      <c r="K1687" s="1"/>
      <c r="L1687" s="1"/>
      <c r="M1687" s="7"/>
    </row>
    <row r="1688" spans="1:13" x14ac:dyDescent="0.25">
      <c r="A1688" s="5"/>
      <c r="B1688" s="3"/>
      <c r="C1688" s="1"/>
      <c r="D1688" s="1"/>
      <c r="E1688" s="1"/>
      <c r="F1688" s="1"/>
      <c r="G1688" s="1"/>
      <c r="K1688" s="1"/>
      <c r="L1688" s="1"/>
      <c r="M1688" s="7"/>
    </row>
    <row r="1689" spans="1:13" x14ac:dyDescent="0.25">
      <c r="A1689" s="5"/>
      <c r="B1689" s="3"/>
      <c r="C1689" s="1"/>
      <c r="D1689" s="1"/>
      <c r="E1689" s="1"/>
      <c r="F1689" s="1"/>
      <c r="G1689" s="1"/>
      <c r="K1689" s="1"/>
      <c r="L1689" s="1"/>
      <c r="M1689" s="7"/>
    </row>
    <row r="1690" spans="1:13" x14ac:dyDescent="0.25">
      <c r="A1690" s="5"/>
      <c r="B1690" s="3"/>
      <c r="C1690" s="1"/>
      <c r="D1690" s="1"/>
      <c r="E1690" s="1"/>
      <c r="F1690" s="1"/>
      <c r="G1690" s="1"/>
      <c r="K1690" s="1"/>
      <c r="L1690" s="1"/>
      <c r="M1690" s="7"/>
    </row>
    <row r="1691" spans="1:13" x14ac:dyDescent="0.25">
      <c r="A1691" s="5"/>
      <c r="B1691" s="3"/>
      <c r="C1691" s="1"/>
      <c r="D1691" s="1"/>
      <c r="E1691" s="1"/>
      <c r="F1691" s="1"/>
      <c r="G1691" s="1"/>
      <c r="K1691" s="1"/>
      <c r="L1691" s="1"/>
      <c r="M1691" s="7"/>
    </row>
    <row r="1692" spans="1:13" x14ac:dyDescent="0.25">
      <c r="A1692" s="5"/>
      <c r="B1692" s="3"/>
      <c r="C1692" s="1"/>
      <c r="D1692" s="1"/>
      <c r="E1692" s="1"/>
      <c r="F1692" s="1"/>
      <c r="G1692" s="1"/>
      <c r="K1692" s="1"/>
      <c r="L1692" s="1"/>
      <c r="M1692" s="7"/>
    </row>
    <row r="1693" spans="1:13" x14ac:dyDescent="0.25">
      <c r="A1693" s="5"/>
      <c r="B1693" s="3"/>
      <c r="C1693" s="1"/>
      <c r="D1693" s="1"/>
      <c r="E1693" s="1"/>
      <c r="F1693" s="1"/>
      <c r="G1693" s="1"/>
      <c r="K1693" s="1"/>
      <c r="L1693" s="1"/>
      <c r="M1693" s="7"/>
    </row>
    <row r="1694" spans="1:13" x14ac:dyDescent="0.25">
      <c r="A1694" s="5"/>
      <c r="B1694" s="3"/>
      <c r="C1694" s="1"/>
      <c r="D1694" s="1"/>
      <c r="E1694" s="1"/>
      <c r="F1694" s="1"/>
      <c r="G1694" s="1"/>
      <c r="K1694" s="1"/>
      <c r="L1694" s="1"/>
      <c r="M1694" s="7"/>
    </row>
    <row r="1695" spans="1:13" x14ac:dyDescent="0.25">
      <c r="A1695" s="5"/>
      <c r="B1695" s="3"/>
      <c r="C1695" s="1"/>
      <c r="D1695" s="1"/>
      <c r="E1695" s="1"/>
      <c r="F1695" s="1"/>
      <c r="G1695" s="1"/>
      <c r="K1695" s="1"/>
      <c r="L1695" s="1"/>
      <c r="M1695" s="7"/>
    </row>
    <row r="1696" spans="1:13" x14ac:dyDescent="0.25">
      <c r="A1696" s="5"/>
      <c r="B1696" s="3"/>
      <c r="C1696" s="1"/>
      <c r="D1696" s="1"/>
      <c r="E1696" s="1"/>
      <c r="F1696" s="1"/>
      <c r="G1696" s="1"/>
      <c r="K1696" s="1"/>
      <c r="L1696" s="1"/>
      <c r="M1696" s="7"/>
    </row>
    <row r="1697" spans="1:13" x14ac:dyDescent="0.25">
      <c r="A1697" s="5"/>
      <c r="B1697" s="3"/>
      <c r="C1697" s="1"/>
      <c r="D1697" s="1"/>
      <c r="E1697" s="1"/>
      <c r="F1697" s="1"/>
      <c r="G1697" s="1"/>
      <c r="K1697" s="1"/>
      <c r="L1697" s="1"/>
      <c r="M1697" s="7"/>
    </row>
    <row r="1698" spans="1:13" x14ac:dyDescent="0.25">
      <c r="A1698" s="5"/>
      <c r="B1698" s="3"/>
      <c r="C1698" s="1"/>
      <c r="D1698" s="1"/>
      <c r="E1698" s="1"/>
      <c r="F1698" s="1"/>
      <c r="G1698" s="1"/>
      <c r="K1698" s="1"/>
      <c r="L1698" s="1"/>
      <c r="M1698" s="7"/>
    </row>
    <row r="1699" spans="1:13" x14ac:dyDescent="0.25">
      <c r="A1699" s="5"/>
      <c r="B1699" s="3"/>
      <c r="C1699" s="1"/>
      <c r="D1699" s="1"/>
      <c r="E1699" s="1"/>
      <c r="F1699" s="1"/>
      <c r="G1699" s="1"/>
      <c r="K1699" s="1"/>
      <c r="L1699" s="1"/>
      <c r="M1699" s="7"/>
    </row>
    <row r="1700" spans="1:13" x14ac:dyDescent="0.25">
      <c r="A1700" s="5"/>
      <c r="B1700" s="3"/>
      <c r="C1700" s="1"/>
      <c r="D1700" s="1"/>
      <c r="E1700" s="1"/>
      <c r="F1700" s="1"/>
      <c r="G1700" s="1"/>
      <c r="K1700" s="1"/>
      <c r="L1700" s="1"/>
      <c r="M1700" s="7"/>
    </row>
    <row r="1701" spans="1:13" x14ac:dyDescent="0.25">
      <c r="A1701" s="5"/>
      <c r="B1701" s="3"/>
      <c r="C1701" s="1"/>
      <c r="D1701" s="1"/>
      <c r="E1701" s="1"/>
      <c r="F1701" s="1"/>
      <c r="G1701" s="1"/>
      <c r="K1701" s="1"/>
      <c r="L1701" s="1"/>
      <c r="M1701" s="7"/>
    </row>
    <row r="1702" spans="1:13" x14ac:dyDescent="0.25">
      <c r="A1702" s="5"/>
      <c r="B1702" s="3"/>
      <c r="C1702" s="1"/>
      <c r="D1702" s="1"/>
      <c r="E1702" s="1"/>
      <c r="F1702" s="1"/>
      <c r="G1702" s="1"/>
      <c r="K1702" s="1"/>
      <c r="L1702" s="1"/>
      <c r="M1702" s="7"/>
    </row>
    <row r="1703" spans="1:13" x14ac:dyDescent="0.25">
      <c r="A1703" s="5"/>
      <c r="B1703" s="3"/>
      <c r="C1703" s="1"/>
      <c r="D1703" s="1"/>
      <c r="E1703" s="1"/>
      <c r="F1703" s="1"/>
      <c r="G1703" s="1"/>
      <c r="K1703" s="1"/>
      <c r="L1703" s="1"/>
      <c r="M1703" s="7"/>
    </row>
    <row r="1704" spans="1:13" x14ac:dyDescent="0.25">
      <c r="A1704" s="5"/>
      <c r="B1704" s="3"/>
      <c r="C1704" s="1"/>
      <c r="D1704" s="1"/>
      <c r="E1704" s="1"/>
      <c r="F1704" s="1"/>
      <c r="G1704" s="1"/>
      <c r="K1704" s="1"/>
      <c r="L1704" s="1"/>
      <c r="M1704" s="7"/>
    </row>
    <row r="1705" spans="1:13" x14ac:dyDescent="0.25">
      <c r="A1705" s="5"/>
      <c r="B1705" s="3"/>
      <c r="C1705" s="1"/>
      <c r="D1705" s="1"/>
      <c r="E1705" s="1"/>
      <c r="F1705" s="1"/>
      <c r="G1705" s="1"/>
      <c r="K1705" s="1"/>
      <c r="L1705" s="1"/>
      <c r="M1705" s="7"/>
    </row>
    <row r="1706" spans="1:13" x14ac:dyDescent="0.25">
      <c r="A1706" s="5"/>
      <c r="B1706" s="3"/>
      <c r="C1706" s="1"/>
      <c r="D1706" s="1"/>
      <c r="E1706" s="1"/>
      <c r="F1706" s="1"/>
      <c r="G1706" s="1"/>
      <c r="K1706" s="1"/>
      <c r="L1706" s="1"/>
      <c r="M1706" s="7"/>
    </row>
    <row r="1707" spans="1:13" x14ac:dyDescent="0.25">
      <c r="A1707" s="5"/>
      <c r="B1707" s="3"/>
      <c r="C1707" s="1"/>
      <c r="D1707" s="1"/>
      <c r="E1707" s="1"/>
      <c r="F1707" s="1"/>
      <c r="G1707" s="1"/>
      <c r="K1707" s="1"/>
      <c r="L1707" s="1"/>
      <c r="M1707" s="7"/>
    </row>
    <row r="1708" spans="1:13" x14ac:dyDescent="0.25">
      <c r="A1708" s="5"/>
      <c r="B1708" s="3"/>
      <c r="C1708" s="1"/>
      <c r="D1708" s="1"/>
      <c r="E1708" s="1"/>
      <c r="F1708" s="1"/>
      <c r="G1708" s="1"/>
      <c r="K1708" s="1"/>
      <c r="L1708" s="1"/>
      <c r="M1708" s="7"/>
    </row>
    <row r="1709" spans="1:13" x14ac:dyDescent="0.25">
      <c r="A1709" s="5"/>
      <c r="B1709" s="3"/>
      <c r="C1709" s="1"/>
      <c r="D1709" s="1"/>
      <c r="E1709" s="1"/>
      <c r="F1709" s="1"/>
      <c r="G1709" s="1"/>
      <c r="K1709" s="1"/>
      <c r="L1709" s="1"/>
      <c r="M1709" s="7"/>
    </row>
    <row r="1710" spans="1:13" x14ac:dyDescent="0.25">
      <c r="A1710" s="5"/>
      <c r="B1710" s="3"/>
      <c r="C1710" s="1"/>
      <c r="D1710" s="1"/>
      <c r="E1710" s="1"/>
      <c r="F1710" s="1"/>
      <c r="G1710" s="1"/>
      <c r="K1710" s="1"/>
      <c r="L1710" s="1"/>
      <c r="M1710" s="7"/>
    </row>
    <row r="1711" spans="1:13" x14ac:dyDescent="0.25">
      <c r="A1711" s="5"/>
      <c r="B1711" s="3"/>
      <c r="C1711" s="1"/>
      <c r="D1711" s="1"/>
      <c r="E1711" s="1"/>
      <c r="F1711" s="1"/>
      <c r="G1711" s="1"/>
      <c r="K1711" s="1"/>
      <c r="L1711" s="1"/>
      <c r="M1711" s="7"/>
    </row>
    <row r="1712" spans="1:13" x14ac:dyDescent="0.25">
      <c r="A1712" s="5"/>
      <c r="B1712" s="3"/>
      <c r="C1712" s="1"/>
      <c r="D1712" s="1"/>
      <c r="E1712" s="1"/>
      <c r="F1712" s="1"/>
      <c r="G1712" s="1"/>
      <c r="K1712" s="1"/>
      <c r="L1712" s="1"/>
      <c r="M1712" s="7"/>
    </row>
    <row r="1713" spans="1:13" x14ac:dyDescent="0.25">
      <c r="A1713" s="5"/>
      <c r="B1713" s="3"/>
      <c r="C1713" s="1"/>
      <c r="D1713" s="1"/>
      <c r="E1713" s="1"/>
      <c r="F1713" s="1"/>
      <c r="G1713" s="1"/>
      <c r="K1713" s="1"/>
      <c r="L1713" s="1"/>
      <c r="M1713" s="7"/>
    </row>
    <row r="1714" spans="1:13" x14ac:dyDescent="0.25">
      <c r="A1714" s="5"/>
      <c r="B1714" s="3"/>
      <c r="C1714" s="1"/>
      <c r="D1714" s="1"/>
      <c r="E1714" s="1"/>
      <c r="F1714" s="1"/>
      <c r="G1714" s="1"/>
      <c r="K1714" s="1"/>
      <c r="L1714" s="1"/>
      <c r="M1714" s="7"/>
    </row>
    <row r="1715" spans="1:13" x14ac:dyDescent="0.25">
      <c r="A1715" s="5"/>
      <c r="B1715" s="3"/>
      <c r="C1715" s="1"/>
      <c r="D1715" s="1"/>
      <c r="E1715" s="1"/>
      <c r="F1715" s="1"/>
      <c r="G1715" s="1"/>
      <c r="K1715" s="1"/>
      <c r="L1715" s="1"/>
      <c r="M1715" s="7"/>
    </row>
    <row r="1716" spans="1:13" x14ac:dyDescent="0.25">
      <c r="A1716" s="5"/>
      <c r="B1716" s="3"/>
      <c r="C1716" s="1"/>
      <c r="D1716" s="1"/>
      <c r="E1716" s="1"/>
      <c r="F1716" s="1"/>
      <c r="G1716" s="1"/>
      <c r="K1716" s="1"/>
      <c r="L1716" s="1"/>
      <c r="M1716" s="7"/>
    </row>
    <row r="1717" spans="1:13" x14ac:dyDescent="0.25">
      <c r="A1717" s="5"/>
      <c r="B1717" s="3"/>
      <c r="C1717" s="1"/>
      <c r="D1717" s="1"/>
      <c r="E1717" s="1"/>
      <c r="F1717" s="1"/>
      <c r="G1717" s="1"/>
      <c r="K1717" s="1"/>
      <c r="L1717" s="1"/>
      <c r="M1717" s="7"/>
    </row>
    <row r="1718" spans="1:13" x14ac:dyDescent="0.25">
      <c r="A1718" s="5"/>
      <c r="B1718" s="3"/>
      <c r="C1718" s="1"/>
      <c r="D1718" s="1"/>
      <c r="E1718" s="1"/>
      <c r="F1718" s="1"/>
      <c r="G1718" s="1"/>
      <c r="K1718" s="1"/>
      <c r="L1718" s="1"/>
      <c r="M1718" s="7"/>
    </row>
    <row r="1719" spans="1:13" x14ac:dyDescent="0.25">
      <c r="A1719" s="5"/>
      <c r="B1719" s="3"/>
      <c r="C1719" s="1"/>
      <c r="D1719" s="1"/>
      <c r="E1719" s="1"/>
      <c r="F1719" s="1"/>
      <c r="G1719" s="1"/>
      <c r="K1719" s="1"/>
      <c r="L1719" s="1"/>
      <c r="M1719" s="7"/>
    </row>
    <row r="1720" spans="1:13" x14ac:dyDescent="0.25">
      <c r="A1720" s="5"/>
      <c r="B1720" s="3"/>
      <c r="C1720" s="1"/>
      <c r="D1720" s="1"/>
      <c r="E1720" s="1"/>
      <c r="F1720" s="1"/>
      <c r="G1720" s="1"/>
      <c r="K1720" s="1"/>
      <c r="L1720" s="1"/>
      <c r="M1720" s="7"/>
    </row>
    <row r="1721" spans="1:13" x14ac:dyDescent="0.25">
      <c r="A1721" s="5"/>
      <c r="B1721" s="3"/>
      <c r="C1721" s="1"/>
      <c r="D1721" s="1"/>
      <c r="E1721" s="1"/>
      <c r="F1721" s="1"/>
      <c r="G1721" s="1"/>
      <c r="K1721" s="1"/>
      <c r="L1721" s="1"/>
      <c r="M1721" s="7"/>
    </row>
    <row r="1722" spans="1:13" x14ac:dyDescent="0.25">
      <c r="A1722" s="5"/>
      <c r="B1722" s="3"/>
      <c r="C1722" s="1"/>
      <c r="D1722" s="1"/>
      <c r="E1722" s="1"/>
      <c r="F1722" s="1"/>
      <c r="G1722" s="1"/>
      <c r="K1722" s="1"/>
      <c r="L1722" s="1"/>
      <c r="M1722" s="7"/>
    </row>
    <row r="1723" spans="1:13" x14ac:dyDescent="0.25">
      <c r="A1723" s="5"/>
      <c r="B1723" s="3"/>
      <c r="C1723" s="1"/>
      <c r="D1723" s="1"/>
      <c r="E1723" s="1"/>
      <c r="F1723" s="1"/>
      <c r="G1723" s="1"/>
      <c r="K1723" s="1"/>
      <c r="L1723" s="1"/>
      <c r="M1723" s="7"/>
    </row>
    <row r="1724" spans="1:13" x14ac:dyDescent="0.25">
      <c r="A1724" s="5"/>
      <c r="B1724" s="3"/>
      <c r="C1724" s="1"/>
      <c r="D1724" s="1"/>
      <c r="E1724" s="1"/>
      <c r="F1724" s="1"/>
      <c r="G1724" s="1"/>
      <c r="K1724" s="1"/>
      <c r="L1724" s="1"/>
      <c r="M1724" s="7"/>
    </row>
    <row r="1725" spans="1:13" x14ac:dyDescent="0.25">
      <c r="A1725" s="5"/>
      <c r="B1725" s="3"/>
      <c r="C1725" s="1"/>
      <c r="D1725" s="1"/>
      <c r="E1725" s="1"/>
      <c r="F1725" s="1"/>
      <c r="G1725" s="1"/>
      <c r="K1725" s="1"/>
      <c r="L1725" s="1"/>
      <c r="M1725" s="7"/>
    </row>
    <row r="1726" spans="1:13" x14ac:dyDescent="0.25">
      <c r="A1726" s="5"/>
      <c r="B1726" s="3"/>
      <c r="C1726" s="1"/>
      <c r="D1726" s="1"/>
      <c r="E1726" s="1"/>
      <c r="F1726" s="1"/>
      <c r="G1726" s="1"/>
      <c r="K1726" s="1"/>
      <c r="L1726" s="1"/>
      <c r="M1726" s="7"/>
    </row>
    <row r="1727" spans="1:13" x14ac:dyDescent="0.25">
      <c r="A1727" s="5"/>
      <c r="B1727" s="3"/>
      <c r="C1727" s="1"/>
      <c r="D1727" s="1"/>
      <c r="E1727" s="1"/>
      <c r="F1727" s="1"/>
      <c r="G1727" s="1"/>
      <c r="K1727" s="1"/>
      <c r="L1727" s="1"/>
      <c r="M1727" s="7"/>
    </row>
    <row r="1728" spans="1:13" x14ac:dyDescent="0.25">
      <c r="A1728" s="5"/>
      <c r="B1728" s="3"/>
      <c r="C1728" s="1"/>
      <c r="D1728" s="1"/>
      <c r="E1728" s="1"/>
      <c r="F1728" s="1"/>
      <c r="G1728" s="1"/>
      <c r="K1728" s="1"/>
      <c r="L1728" s="1"/>
      <c r="M1728" s="7"/>
    </row>
    <row r="1729" spans="1:13" x14ac:dyDescent="0.25">
      <c r="A1729" s="5"/>
      <c r="B1729" s="3"/>
      <c r="C1729" s="1"/>
      <c r="D1729" s="1"/>
      <c r="E1729" s="1"/>
      <c r="F1729" s="1"/>
      <c r="G1729" s="1"/>
      <c r="K1729" s="1"/>
      <c r="L1729" s="1"/>
      <c r="M1729" s="7"/>
    </row>
    <row r="1730" spans="1:13" x14ac:dyDescent="0.25">
      <c r="A1730" s="5"/>
      <c r="B1730" s="3"/>
      <c r="C1730" s="1"/>
      <c r="D1730" s="1"/>
      <c r="E1730" s="1"/>
      <c r="F1730" s="1"/>
      <c r="G1730" s="1"/>
      <c r="K1730" s="1"/>
      <c r="L1730" s="1"/>
      <c r="M1730" s="7"/>
    </row>
    <row r="1731" spans="1:13" x14ac:dyDescent="0.25">
      <c r="A1731" s="5"/>
      <c r="B1731" s="3"/>
      <c r="C1731" s="1"/>
      <c r="D1731" s="1"/>
      <c r="E1731" s="1"/>
      <c r="F1731" s="1"/>
      <c r="G1731" s="1"/>
      <c r="K1731" s="1"/>
      <c r="L1731" s="1"/>
      <c r="M1731" s="7"/>
    </row>
    <row r="1732" spans="1:13" x14ac:dyDescent="0.25">
      <c r="A1732" s="5"/>
      <c r="B1732" s="3"/>
      <c r="C1732" s="1"/>
      <c r="D1732" s="1"/>
      <c r="E1732" s="1"/>
      <c r="F1732" s="1"/>
      <c r="G1732" s="1"/>
      <c r="K1732" s="1"/>
      <c r="L1732" s="1"/>
      <c r="M1732" s="7"/>
    </row>
    <row r="1733" spans="1:13" x14ac:dyDescent="0.25">
      <c r="A1733" s="5"/>
      <c r="B1733" s="3"/>
      <c r="C1733" s="1"/>
      <c r="D1733" s="1"/>
      <c r="E1733" s="1"/>
      <c r="F1733" s="1"/>
      <c r="G1733" s="1"/>
      <c r="K1733" s="1"/>
      <c r="L1733" s="1"/>
      <c r="M1733" s="7"/>
    </row>
    <row r="1734" spans="1:13" x14ac:dyDescent="0.25">
      <c r="A1734" s="5"/>
      <c r="B1734" s="3"/>
      <c r="C1734" s="1"/>
      <c r="D1734" s="1"/>
      <c r="E1734" s="1"/>
      <c r="F1734" s="1"/>
      <c r="G1734" s="1"/>
      <c r="K1734" s="1"/>
      <c r="L1734" s="1"/>
      <c r="M1734" s="7"/>
    </row>
    <row r="1735" spans="1:13" x14ac:dyDescent="0.25">
      <c r="A1735" s="5"/>
      <c r="B1735" s="3"/>
      <c r="C1735" s="1"/>
      <c r="D1735" s="1"/>
      <c r="E1735" s="1"/>
      <c r="F1735" s="1"/>
      <c r="G1735" s="1"/>
      <c r="K1735" s="1"/>
      <c r="L1735" s="1"/>
      <c r="M1735" s="7"/>
    </row>
    <row r="1736" spans="1:13" x14ac:dyDescent="0.25">
      <c r="A1736" s="5"/>
      <c r="B1736" s="3"/>
      <c r="C1736" s="1"/>
      <c r="D1736" s="1"/>
      <c r="E1736" s="1"/>
      <c r="F1736" s="1"/>
      <c r="G1736" s="1"/>
      <c r="K1736" s="1"/>
      <c r="L1736" s="1"/>
      <c r="M1736" s="7"/>
    </row>
    <row r="1737" spans="1:13" x14ac:dyDescent="0.25">
      <c r="A1737" s="5"/>
      <c r="B1737" s="3"/>
      <c r="C1737" s="1"/>
      <c r="D1737" s="1"/>
      <c r="E1737" s="1"/>
      <c r="F1737" s="1"/>
      <c r="G1737" s="1"/>
      <c r="K1737" s="1"/>
      <c r="L1737" s="1"/>
      <c r="M1737" s="7"/>
    </row>
    <row r="1738" spans="1:13" x14ac:dyDescent="0.25">
      <c r="A1738" s="5"/>
      <c r="B1738" s="3"/>
      <c r="C1738" s="1"/>
      <c r="D1738" s="1"/>
      <c r="E1738" s="1"/>
      <c r="F1738" s="1"/>
      <c r="G1738" s="1"/>
      <c r="K1738" s="1"/>
      <c r="L1738" s="1"/>
      <c r="M1738" s="7"/>
    </row>
    <row r="1739" spans="1:13" x14ac:dyDescent="0.25">
      <c r="A1739" s="5"/>
      <c r="B1739" s="3"/>
      <c r="C1739" s="1"/>
      <c r="D1739" s="1"/>
      <c r="E1739" s="1"/>
      <c r="F1739" s="1"/>
      <c r="G1739" s="1"/>
      <c r="K1739" s="1"/>
      <c r="L1739" s="1"/>
      <c r="M1739" s="7"/>
    </row>
    <row r="1740" spans="1:13" x14ac:dyDescent="0.25">
      <c r="A1740" s="5"/>
      <c r="B1740" s="3"/>
      <c r="C1740" s="1"/>
      <c r="D1740" s="1"/>
      <c r="E1740" s="1"/>
      <c r="F1740" s="1"/>
      <c r="G1740" s="1"/>
      <c r="K1740" s="1"/>
      <c r="L1740" s="1"/>
      <c r="M1740" s="7"/>
    </row>
    <row r="1741" spans="1:13" x14ac:dyDescent="0.25">
      <c r="A1741" s="5"/>
      <c r="B1741" s="3"/>
      <c r="C1741" s="1"/>
      <c r="D1741" s="1"/>
      <c r="E1741" s="1"/>
      <c r="F1741" s="1"/>
      <c r="G1741" s="1"/>
      <c r="K1741" s="1"/>
      <c r="L1741" s="1"/>
      <c r="M1741" s="7"/>
    </row>
    <row r="1742" spans="1:13" x14ac:dyDescent="0.25">
      <c r="A1742" s="5"/>
      <c r="B1742" s="3"/>
      <c r="C1742" s="1"/>
      <c r="D1742" s="1"/>
      <c r="E1742" s="1"/>
      <c r="F1742" s="1"/>
      <c r="G1742" s="1"/>
      <c r="K1742" s="1"/>
      <c r="L1742" s="1"/>
      <c r="M1742" s="7"/>
    </row>
    <row r="1743" spans="1:13" x14ac:dyDescent="0.25">
      <c r="A1743" s="5"/>
      <c r="B1743" s="3"/>
      <c r="C1743" s="1"/>
      <c r="D1743" s="1"/>
      <c r="E1743" s="1"/>
      <c r="F1743" s="1"/>
      <c r="G1743" s="1"/>
      <c r="K1743" s="1"/>
      <c r="L1743" s="1"/>
      <c r="M1743" s="7"/>
    </row>
    <row r="1744" spans="1:13" x14ac:dyDescent="0.25">
      <c r="A1744" s="5"/>
      <c r="B1744" s="3"/>
      <c r="C1744" s="1"/>
      <c r="D1744" s="1"/>
      <c r="E1744" s="1"/>
      <c r="F1744" s="1"/>
      <c r="G1744" s="1"/>
      <c r="K1744" s="1"/>
      <c r="L1744" s="1"/>
      <c r="M1744" s="7"/>
    </row>
    <row r="1745" spans="1:13" x14ac:dyDescent="0.25">
      <c r="A1745" s="5"/>
      <c r="B1745" s="3"/>
      <c r="C1745" s="1"/>
      <c r="D1745" s="1"/>
      <c r="E1745" s="1"/>
      <c r="F1745" s="1"/>
      <c r="G1745" s="1"/>
      <c r="K1745" s="1"/>
      <c r="L1745" s="1"/>
      <c r="M1745" s="7"/>
    </row>
    <row r="1746" spans="1:13" x14ac:dyDescent="0.25">
      <c r="A1746" s="5"/>
      <c r="B1746" s="3"/>
      <c r="C1746" s="1"/>
      <c r="D1746" s="1"/>
      <c r="E1746" s="1"/>
      <c r="F1746" s="1"/>
      <c r="G1746" s="1"/>
      <c r="K1746" s="1"/>
      <c r="L1746" s="1"/>
      <c r="M1746" s="7"/>
    </row>
    <row r="1747" spans="1:13" x14ac:dyDescent="0.25">
      <c r="A1747" s="5"/>
      <c r="B1747" s="3"/>
      <c r="C1747" s="1"/>
      <c r="D1747" s="1"/>
      <c r="E1747" s="1"/>
      <c r="F1747" s="1"/>
      <c r="G1747" s="1"/>
      <c r="K1747" s="1"/>
      <c r="L1747" s="1"/>
      <c r="M1747" s="7"/>
    </row>
    <row r="1748" spans="1:13" x14ac:dyDescent="0.25">
      <c r="A1748" s="5"/>
      <c r="B1748" s="3"/>
      <c r="C1748" s="1"/>
      <c r="D1748" s="1"/>
      <c r="E1748" s="1"/>
      <c r="F1748" s="1"/>
      <c r="G1748" s="1"/>
      <c r="K1748" s="1"/>
      <c r="L1748" s="1"/>
      <c r="M1748" s="7"/>
    </row>
    <row r="1749" spans="1:13" x14ac:dyDescent="0.25">
      <c r="A1749" s="5"/>
      <c r="B1749" s="3"/>
      <c r="C1749" s="1"/>
      <c r="D1749" s="1"/>
      <c r="E1749" s="1"/>
      <c r="F1749" s="1"/>
      <c r="G1749" s="1"/>
      <c r="K1749" s="1"/>
      <c r="L1749" s="1"/>
      <c r="M1749" s="7"/>
    </row>
    <row r="1750" spans="1:13" x14ac:dyDescent="0.25">
      <c r="A1750" s="5"/>
      <c r="B1750" s="3"/>
      <c r="C1750" s="1"/>
      <c r="D1750" s="1"/>
      <c r="E1750" s="1"/>
      <c r="F1750" s="1"/>
      <c r="G1750" s="1"/>
      <c r="K1750" s="1"/>
      <c r="L1750" s="1"/>
      <c r="M1750" s="7"/>
    </row>
    <row r="1751" spans="1:13" x14ac:dyDescent="0.25">
      <c r="A1751" s="5"/>
      <c r="B1751" s="3"/>
      <c r="C1751" s="1"/>
      <c r="D1751" s="1"/>
      <c r="E1751" s="1"/>
      <c r="F1751" s="1"/>
      <c r="G1751" s="1"/>
      <c r="K1751" s="1"/>
      <c r="L1751" s="1"/>
      <c r="M1751" s="7"/>
    </row>
    <row r="1752" spans="1:13" x14ac:dyDescent="0.25">
      <c r="A1752" s="5"/>
      <c r="B1752" s="3"/>
      <c r="C1752" s="1"/>
      <c r="D1752" s="1"/>
      <c r="E1752" s="1"/>
      <c r="F1752" s="1"/>
      <c r="G1752" s="1"/>
      <c r="K1752" s="1"/>
      <c r="L1752" s="1"/>
      <c r="M1752" s="7"/>
    </row>
    <row r="1753" spans="1:13" x14ac:dyDescent="0.25">
      <c r="A1753" s="5"/>
      <c r="B1753" s="3"/>
      <c r="C1753" s="1"/>
      <c r="D1753" s="1"/>
      <c r="E1753" s="1"/>
      <c r="F1753" s="1"/>
      <c r="G1753" s="1"/>
      <c r="K1753" s="1"/>
      <c r="L1753" s="1"/>
      <c r="M1753" s="7"/>
    </row>
    <row r="1754" spans="1:13" x14ac:dyDescent="0.25">
      <c r="A1754" s="5"/>
      <c r="B1754" s="3"/>
      <c r="C1754" s="1"/>
      <c r="D1754" s="1"/>
      <c r="E1754" s="1"/>
      <c r="F1754" s="1"/>
      <c r="G1754" s="1"/>
      <c r="K1754" s="1"/>
      <c r="L1754" s="1"/>
      <c r="M1754" s="7"/>
    </row>
    <row r="1755" spans="1:13" x14ac:dyDescent="0.25">
      <c r="A1755" s="5"/>
      <c r="B1755" s="3"/>
      <c r="C1755" s="1"/>
      <c r="D1755" s="1"/>
      <c r="E1755" s="1"/>
      <c r="F1755" s="1"/>
      <c r="G1755" s="1"/>
      <c r="K1755" s="1"/>
      <c r="L1755" s="1"/>
      <c r="M1755" s="7"/>
    </row>
    <row r="1756" spans="1:13" x14ac:dyDescent="0.25">
      <c r="A1756" s="5"/>
      <c r="B1756" s="3"/>
      <c r="C1756" s="1"/>
      <c r="D1756" s="1"/>
      <c r="E1756" s="1"/>
      <c r="F1756" s="1"/>
      <c r="G1756" s="1"/>
      <c r="K1756" s="1"/>
      <c r="L1756" s="1"/>
      <c r="M1756" s="7"/>
    </row>
    <row r="1757" spans="1:13" x14ac:dyDescent="0.25">
      <c r="A1757" s="5"/>
      <c r="B1757" s="3"/>
      <c r="C1757" s="1"/>
      <c r="D1757" s="1"/>
      <c r="E1757" s="1"/>
      <c r="F1757" s="1"/>
      <c r="G1757" s="1"/>
      <c r="K1757" s="1"/>
      <c r="L1757" s="1"/>
      <c r="M1757" s="7"/>
    </row>
    <row r="1758" spans="1:13" x14ac:dyDescent="0.25">
      <c r="A1758" s="5"/>
      <c r="B1758" s="3"/>
      <c r="C1758" s="1"/>
      <c r="D1758" s="1"/>
      <c r="E1758" s="1"/>
      <c r="F1758" s="1"/>
      <c r="G1758" s="1"/>
      <c r="K1758" s="1"/>
      <c r="L1758" s="1"/>
      <c r="M1758" s="7"/>
    </row>
    <row r="1759" spans="1:13" x14ac:dyDescent="0.25">
      <c r="A1759" s="5"/>
      <c r="B1759" s="3"/>
      <c r="C1759" s="1"/>
      <c r="D1759" s="1"/>
      <c r="E1759" s="1"/>
      <c r="F1759" s="1"/>
      <c r="G1759" s="1"/>
      <c r="K1759" s="1"/>
      <c r="L1759" s="1"/>
      <c r="M1759" s="7"/>
    </row>
    <row r="1760" spans="1:13" x14ac:dyDescent="0.25">
      <c r="A1760" s="5"/>
      <c r="B1760" s="3"/>
      <c r="C1760" s="1"/>
      <c r="D1760" s="1"/>
      <c r="E1760" s="1"/>
      <c r="F1760" s="1"/>
      <c r="G1760" s="1"/>
      <c r="K1760" s="1"/>
      <c r="L1760" s="1"/>
      <c r="M1760" s="7"/>
    </row>
    <row r="1761" spans="1:13" x14ac:dyDescent="0.25">
      <c r="A1761" s="5"/>
      <c r="B1761" s="3"/>
      <c r="C1761" s="1"/>
      <c r="D1761" s="1"/>
      <c r="E1761" s="1"/>
      <c r="F1761" s="1"/>
      <c r="G1761" s="1"/>
      <c r="K1761" s="1"/>
      <c r="L1761" s="1"/>
      <c r="M1761" s="7"/>
    </row>
    <row r="1762" spans="1:13" x14ac:dyDescent="0.25">
      <c r="A1762" s="5"/>
      <c r="B1762" s="3"/>
      <c r="C1762" s="1"/>
      <c r="D1762" s="1"/>
      <c r="E1762" s="1"/>
      <c r="F1762" s="1"/>
      <c r="G1762" s="1"/>
      <c r="K1762" s="1"/>
      <c r="L1762" s="1"/>
      <c r="M1762" s="7"/>
    </row>
    <row r="1763" spans="1:13" x14ac:dyDescent="0.25">
      <c r="A1763" s="5"/>
      <c r="B1763" s="3"/>
      <c r="C1763" s="1"/>
      <c r="D1763" s="1"/>
      <c r="E1763" s="1"/>
      <c r="F1763" s="1"/>
      <c r="G1763" s="1"/>
      <c r="K1763" s="1"/>
      <c r="L1763" s="1"/>
      <c r="M1763" s="7"/>
    </row>
    <row r="1764" spans="1:13" x14ac:dyDescent="0.25">
      <c r="A1764" s="5"/>
      <c r="B1764" s="3"/>
      <c r="C1764" s="1"/>
      <c r="D1764" s="1"/>
      <c r="E1764" s="1"/>
      <c r="F1764" s="1"/>
      <c r="G1764" s="1"/>
      <c r="K1764" s="1"/>
      <c r="L1764" s="1"/>
      <c r="M1764" s="7"/>
    </row>
    <row r="1765" spans="1:13" x14ac:dyDescent="0.25">
      <c r="A1765" s="5"/>
      <c r="B1765" s="3"/>
      <c r="C1765" s="1"/>
      <c r="D1765" s="1"/>
      <c r="E1765" s="1"/>
      <c r="F1765" s="1"/>
      <c r="G1765" s="1"/>
      <c r="K1765" s="1"/>
      <c r="L1765" s="1"/>
      <c r="M1765" s="7"/>
    </row>
    <row r="1766" spans="1:13" x14ac:dyDescent="0.25">
      <c r="A1766" s="5"/>
      <c r="B1766" s="3"/>
      <c r="C1766" s="1"/>
      <c r="D1766" s="1"/>
      <c r="E1766" s="1"/>
      <c r="F1766" s="1"/>
      <c r="G1766" s="1"/>
      <c r="K1766" s="1"/>
      <c r="L1766" s="1"/>
      <c r="M1766" s="7"/>
    </row>
    <row r="1767" spans="1:13" x14ac:dyDescent="0.25">
      <c r="A1767" s="5"/>
      <c r="B1767" s="3"/>
      <c r="C1767" s="1"/>
      <c r="D1767" s="1"/>
      <c r="E1767" s="1"/>
      <c r="F1767" s="1"/>
      <c r="G1767" s="1"/>
      <c r="K1767" s="1"/>
      <c r="L1767" s="1"/>
      <c r="M1767" s="7"/>
    </row>
    <row r="1768" spans="1:13" x14ac:dyDescent="0.25">
      <c r="A1768" s="5"/>
      <c r="B1768" s="3"/>
      <c r="C1768" s="1"/>
      <c r="D1768" s="1"/>
      <c r="E1768" s="1"/>
      <c r="F1768" s="1"/>
      <c r="G1768" s="1"/>
      <c r="K1768" s="1"/>
      <c r="L1768" s="1"/>
      <c r="M1768" s="7"/>
    </row>
    <row r="1769" spans="1:13" x14ac:dyDescent="0.25">
      <c r="A1769" s="5"/>
      <c r="B1769" s="3"/>
      <c r="C1769" s="1"/>
      <c r="D1769" s="1"/>
      <c r="E1769" s="1"/>
      <c r="F1769" s="1"/>
      <c r="G1769" s="1"/>
      <c r="K1769" s="1"/>
      <c r="L1769" s="1"/>
      <c r="M1769" s="7"/>
    </row>
    <row r="1770" spans="1:13" x14ac:dyDescent="0.25">
      <c r="A1770" s="5"/>
      <c r="B1770" s="3"/>
      <c r="C1770" s="1"/>
      <c r="D1770" s="1"/>
      <c r="E1770" s="1"/>
      <c r="F1770" s="1"/>
      <c r="G1770" s="1"/>
      <c r="K1770" s="1"/>
      <c r="L1770" s="1"/>
      <c r="M1770" s="7"/>
    </row>
    <row r="1771" spans="1:13" x14ac:dyDescent="0.25">
      <c r="A1771" s="5"/>
      <c r="B1771" s="3"/>
      <c r="C1771" s="1"/>
      <c r="D1771" s="1"/>
      <c r="E1771" s="1"/>
      <c r="F1771" s="1"/>
      <c r="G1771" s="1"/>
      <c r="K1771" s="1"/>
      <c r="L1771" s="1"/>
      <c r="M1771" s="7"/>
    </row>
    <row r="1772" spans="1:13" x14ac:dyDescent="0.25">
      <c r="A1772" s="5"/>
      <c r="B1772" s="3"/>
      <c r="C1772" s="1"/>
      <c r="D1772" s="1"/>
      <c r="E1772" s="1"/>
      <c r="F1772" s="1"/>
      <c r="G1772" s="1"/>
      <c r="K1772" s="1"/>
      <c r="L1772" s="1"/>
      <c r="M1772" s="7"/>
    </row>
    <row r="1773" spans="1:13" x14ac:dyDescent="0.25">
      <c r="A1773" s="5"/>
      <c r="B1773" s="3"/>
      <c r="C1773" s="1"/>
      <c r="D1773" s="1"/>
      <c r="E1773" s="1"/>
      <c r="F1773" s="1"/>
      <c r="G1773" s="1"/>
      <c r="K1773" s="1"/>
      <c r="L1773" s="1"/>
      <c r="M1773" s="7"/>
    </row>
    <row r="1774" spans="1:13" x14ac:dyDescent="0.25">
      <c r="A1774" s="5"/>
      <c r="B1774" s="3"/>
      <c r="C1774" s="1"/>
      <c r="D1774" s="1"/>
      <c r="E1774" s="1"/>
      <c r="F1774" s="1"/>
      <c r="G1774" s="1"/>
      <c r="K1774" s="1"/>
      <c r="L1774" s="1"/>
      <c r="M1774" s="7"/>
    </row>
    <row r="1775" spans="1:13" x14ac:dyDescent="0.25">
      <c r="A1775" s="5"/>
      <c r="B1775" s="3"/>
      <c r="C1775" s="1"/>
      <c r="D1775" s="1"/>
      <c r="E1775" s="1"/>
      <c r="F1775" s="1"/>
      <c r="G1775" s="1"/>
      <c r="K1775" s="1"/>
      <c r="L1775" s="1"/>
      <c r="M1775" s="7"/>
    </row>
    <row r="1776" spans="1:13" x14ac:dyDescent="0.25">
      <c r="A1776" s="5"/>
      <c r="B1776" s="3"/>
      <c r="C1776" s="1"/>
      <c r="D1776" s="1"/>
      <c r="E1776" s="1"/>
      <c r="F1776" s="1"/>
      <c r="G1776" s="1"/>
      <c r="K1776" s="1"/>
      <c r="L1776" s="1"/>
      <c r="M1776" s="7"/>
    </row>
    <row r="1777" spans="1:13" x14ac:dyDescent="0.25">
      <c r="A1777" s="5"/>
      <c r="B1777" s="3"/>
      <c r="C1777" s="1"/>
      <c r="D1777" s="1"/>
      <c r="E1777" s="1"/>
      <c r="F1777" s="1"/>
      <c r="G1777" s="1"/>
      <c r="K1777" s="1"/>
      <c r="L1777" s="1"/>
      <c r="M1777" s="7"/>
    </row>
    <row r="1778" spans="1:13" x14ac:dyDescent="0.25">
      <c r="A1778" s="5"/>
      <c r="B1778" s="3"/>
      <c r="C1778" s="1"/>
      <c r="D1778" s="1"/>
      <c r="E1778" s="1"/>
      <c r="F1778" s="1"/>
      <c r="G1778" s="1"/>
      <c r="K1778" s="1"/>
      <c r="L1778" s="1"/>
      <c r="M1778" s="7"/>
    </row>
    <row r="1779" spans="1:13" x14ac:dyDescent="0.25">
      <c r="A1779" s="5"/>
      <c r="B1779" s="3"/>
      <c r="C1779" s="1"/>
      <c r="D1779" s="1"/>
      <c r="E1779" s="1"/>
      <c r="F1779" s="1"/>
      <c r="G1779" s="1"/>
      <c r="K1779" s="1"/>
      <c r="L1779" s="1"/>
      <c r="M1779" s="7"/>
    </row>
    <row r="1780" spans="1:13" x14ac:dyDescent="0.25">
      <c r="A1780" s="5"/>
      <c r="B1780" s="3"/>
      <c r="C1780" s="1"/>
      <c r="D1780" s="1"/>
      <c r="E1780" s="1"/>
      <c r="F1780" s="1"/>
      <c r="G1780" s="1"/>
      <c r="K1780" s="1"/>
      <c r="L1780" s="1"/>
      <c r="M1780" s="7"/>
    </row>
  </sheetData>
  <mergeCells count="39">
    <mergeCell ref="A1:AL1"/>
    <mergeCell ref="F2:F3"/>
    <mergeCell ref="M2:M3"/>
    <mergeCell ref="J2:L2"/>
    <mergeCell ref="I2:I3"/>
    <mergeCell ref="D2:E2"/>
    <mergeCell ref="H2:H3"/>
    <mergeCell ref="A2:A3"/>
    <mergeCell ref="B2:B3"/>
    <mergeCell ref="AJ2:AJ3"/>
    <mergeCell ref="O2:O3"/>
    <mergeCell ref="P2:P3"/>
    <mergeCell ref="AH2:AH3"/>
    <mergeCell ref="U2:W2"/>
    <mergeCell ref="T2:T3"/>
    <mergeCell ref="AI2:AI3"/>
    <mergeCell ref="AL2:AL3"/>
    <mergeCell ref="A741:B741"/>
    <mergeCell ref="A742:B742"/>
    <mergeCell ref="A743:B743"/>
    <mergeCell ref="C2:C3"/>
    <mergeCell ref="A739:AL739"/>
    <mergeCell ref="A740:B740"/>
    <mergeCell ref="Q2:Q3"/>
    <mergeCell ref="G2:G3"/>
    <mergeCell ref="A746:B746"/>
    <mergeCell ref="X2:X3"/>
    <mergeCell ref="Y2:Y3"/>
    <mergeCell ref="AG2:AG3"/>
    <mergeCell ref="AF2:AF3"/>
    <mergeCell ref="AB2:AB3"/>
    <mergeCell ref="AC2:AE2"/>
    <mergeCell ref="A744:B744"/>
    <mergeCell ref="A745:B745"/>
    <mergeCell ref="A747:B747"/>
    <mergeCell ref="A748:B748"/>
    <mergeCell ref="A749:B749"/>
    <mergeCell ref="A750:B750"/>
    <mergeCell ref="A751:B751"/>
  </mergeCells>
  <phoneticPr fontId="0" type="noConversion"/>
  <printOptions horizontalCentered="1"/>
  <pageMargins left="0.23622047244094491" right="0.19685039370078741" top="0.33" bottom="0.47244094488188981" header="0.51181102362204722" footer="0.27559055118110237"/>
  <pageSetup paperSize="9" scale="75" fitToHeight="13" orientation="portrait" r:id="rId1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wydatki</vt:lpstr>
      <vt:lpstr>wydatki!Obszar_wydruku</vt:lpstr>
      <vt:lpstr>wydatki!TABLE</vt:lpstr>
      <vt:lpstr>wydatki!Tytuły_wydruku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</dc:title>
  <dc:creator>user</dc:creator>
  <cp:lastModifiedBy>finansowy4</cp:lastModifiedBy>
  <cp:lastPrinted>2019-02-15T11:26:20Z</cp:lastPrinted>
  <dcterms:created xsi:type="dcterms:W3CDTF">1999-10-15T12:25:45Z</dcterms:created>
  <dcterms:modified xsi:type="dcterms:W3CDTF">2021-03-18T10:56:10Z</dcterms:modified>
</cp:coreProperties>
</file>