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informacje z budżetu\2019\2019\"/>
    </mc:Choice>
  </mc:AlternateContent>
  <xr:revisionPtr revIDLastSave="0" documentId="13_ncr:1_{5287ECBB-A579-4E0C-B353-455A45536D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chody" sheetId="1" r:id="rId1"/>
  </sheets>
  <definedNames>
    <definedName name="_xlnm.Print_Area" localSheetId="0">dochody!$A$11:$AK$272</definedName>
    <definedName name="TABLE" localSheetId="0">dochody!$A$13:$G$201</definedName>
    <definedName name="_xlnm.Print_Titles" localSheetId="0">dochody!$13:$14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67" i="1" l="1"/>
  <c r="AK263" i="1"/>
  <c r="AK256" i="1"/>
  <c r="AK255" i="1"/>
  <c r="AK253" i="1"/>
  <c r="AK246" i="1"/>
  <c r="AK235" i="1"/>
  <c r="AK234" i="1"/>
  <c r="AK229" i="1"/>
  <c r="AK228" i="1"/>
  <c r="AK227" i="1"/>
  <c r="AK224" i="1"/>
  <c r="AK210" i="1"/>
  <c r="AK209" i="1"/>
  <c r="AK196" i="1"/>
  <c r="AK194" i="1"/>
  <c r="AK193" i="1"/>
  <c r="AK187" i="1"/>
  <c r="AK161" i="1"/>
  <c r="AK150" i="1"/>
  <c r="AK128" i="1"/>
  <c r="AK27" i="1"/>
  <c r="AJ227" i="1"/>
  <c r="AH227" i="1"/>
  <c r="AK242" i="1"/>
  <c r="AK243" i="1"/>
  <c r="AK216" i="1" l="1"/>
  <c r="AK215" i="1"/>
  <c r="AK214" i="1"/>
  <c r="AJ212" i="1"/>
  <c r="AH212" i="1"/>
  <c r="AK195" i="1"/>
  <c r="AJ182" i="1"/>
  <c r="AH182" i="1"/>
  <c r="AK192" i="1"/>
  <c r="AK189" i="1"/>
  <c r="AK183" i="1"/>
  <c r="AK184" i="1"/>
  <c r="AK160" i="1"/>
  <c r="AK153" i="1"/>
  <c r="AK149" i="1"/>
  <c r="AJ141" i="1"/>
  <c r="AH141" i="1"/>
  <c r="AK143" i="1"/>
  <c r="AK142" i="1"/>
  <c r="AK138" i="1"/>
  <c r="AK137" i="1"/>
  <c r="AK124" i="1"/>
  <c r="AK72" i="1"/>
  <c r="AK68" i="1"/>
  <c r="AK42" i="1"/>
  <c r="AJ33" i="1"/>
  <c r="AH33" i="1"/>
  <c r="AJ25" i="1"/>
  <c r="AH25" i="1"/>
  <c r="AK32" i="1"/>
  <c r="AJ22" i="1"/>
  <c r="AH22" i="1"/>
  <c r="AK23" i="1"/>
  <c r="AA22" i="1"/>
  <c r="Z22" i="1"/>
  <c r="Z21" i="1" s="1"/>
  <c r="Y22" i="1"/>
  <c r="Y21" i="1" s="1"/>
  <c r="X22" i="1"/>
  <c r="X21" i="1" s="1"/>
  <c r="W22" i="1"/>
  <c r="W21" i="1" s="1"/>
  <c r="V22" i="1"/>
  <c r="V21" i="1" s="1"/>
  <c r="U22" i="1"/>
  <c r="U21" i="1" s="1"/>
  <c r="T22" i="1"/>
  <c r="T21" i="1" s="1"/>
  <c r="S22" i="1"/>
  <c r="S21" i="1" s="1"/>
  <c r="R22" i="1"/>
  <c r="R21" i="1" s="1"/>
  <c r="Q22" i="1"/>
  <c r="Q21" i="1" s="1"/>
  <c r="P22" i="1"/>
  <c r="P21" i="1" s="1"/>
  <c r="O22" i="1"/>
  <c r="O21" i="1" s="1"/>
  <c r="N22" i="1"/>
  <c r="N21" i="1" s="1"/>
  <c r="M22" i="1"/>
  <c r="M21" i="1" s="1"/>
  <c r="H22" i="1"/>
  <c r="H21" i="1" s="1"/>
  <c r="AA21" i="1"/>
  <c r="G21" i="1"/>
  <c r="F21" i="1"/>
  <c r="E21" i="1"/>
  <c r="D21" i="1"/>
  <c r="C21" i="1"/>
  <c r="T25" i="1"/>
  <c r="T24" i="1" s="1"/>
  <c r="U25" i="1"/>
  <c r="U24" i="1" s="1"/>
  <c r="V25" i="1"/>
  <c r="V24" i="1" s="1"/>
  <c r="W25" i="1"/>
  <c r="W24" i="1" s="1"/>
  <c r="X25" i="1"/>
  <c r="X24" i="1" s="1"/>
  <c r="Y25" i="1"/>
  <c r="Y24" i="1" s="1"/>
  <c r="Z25" i="1"/>
  <c r="Z24" i="1" s="1"/>
  <c r="AA25" i="1"/>
  <c r="AA24" i="1" s="1"/>
  <c r="AB25" i="1"/>
  <c r="AB24" i="1" s="1"/>
  <c r="AB22" i="1" s="1"/>
  <c r="AB21" i="1" s="1"/>
  <c r="AC25" i="1"/>
  <c r="AC24" i="1" s="1"/>
  <c r="AC22" i="1" s="1"/>
  <c r="AC21" i="1" s="1"/>
  <c r="AD25" i="1"/>
  <c r="AD24" i="1" s="1"/>
  <c r="AD22" i="1" s="1"/>
  <c r="AD21" i="1" s="1"/>
  <c r="AE25" i="1"/>
  <c r="AE24" i="1" s="1"/>
  <c r="AE22" i="1" s="1"/>
  <c r="AE21" i="1" s="1"/>
  <c r="AF25" i="1"/>
  <c r="AF24" i="1" s="1"/>
  <c r="AF22" i="1" s="1"/>
  <c r="AF21" i="1" s="1"/>
  <c r="AG25" i="1"/>
  <c r="AG24" i="1" s="1"/>
  <c r="AG22" i="1" s="1"/>
  <c r="AG21" i="1" s="1"/>
  <c r="AI25" i="1"/>
  <c r="AI24" i="1" s="1"/>
  <c r="AI22" i="1" s="1"/>
  <c r="AI21" i="1" s="1"/>
  <c r="AK212" i="1" l="1"/>
  <c r="AK141" i="1"/>
  <c r="AK25" i="1"/>
  <c r="AK240" i="1"/>
  <c r="AK208" i="1"/>
  <c r="AK207" i="1"/>
  <c r="AK84" i="1"/>
  <c r="AK53" i="1"/>
  <c r="AK28" i="1"/>
  <c r="AJ206" i="1" l="1"/>
  <c r="AH206" i="1"/>
  <c r="AJ122" i="1"/>
  <c r="AJ167" i="1"/>
  <c r="AH167" i="1"/>
  <c r="AJ114" i="1"/>
  <c r="AH114" i="1"/>
  <c r="AJ55" i="1"/>
  <c r="AH55" i="1"/>
  <c r="AJ50" i="1"/>
  <c r="AH50" i="1"/>
  <c r="AJ239" i="1"/>
  <c r="AH239" i="1"/>
  <c r="AI239" i="1"/>
  <c r="AG239" i="1"/>
  <c r="AF239" i="1"/>
  <c r="AE239" i="1"/>
  <c r="AD239" i="1"/>
  <c r="AC239" i="1"/>
  <c r="AB239" i="1"/>
  <c r="AK239" i="1" l="1"/>
  <c r="AJ175" i="1"/>
  <c r="AH175" i="1"/>
  <c r="AK168" i="1"/>
  <c r="AH122" i="1"/>
  <c r="AK140" i="1"/>
  <c r="AK139" i="1"/>
  <c r="AK135" i="1"/>
  <c r="AK134" i="1"/>
  <c r="AK133" i="1"/>
  <c r="AK132" i="1"/>
  <c r="AK136" i="1"/>
  <c r="AK131" i="1"/>
  <c r="AK130" i="1"/>
  <c r="AK129" i="1"/>
  <c r="AK127" i="1"/>
  <c r="AK126" i="1"/>
  <c r="AK125" i="1"/>
  <c r="AK123" i="1"/>
  <c r="AK102" i="1"/>
  <c r="AJ101" i="1"/>
  <c r="AJ100" i="1" s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H101" i="1"/>
  <c r="G101" i="1"/>
  <c r="G100" i="1" s="1"/>
  <c r="F101" i="1"/>
  <c r="F100" i="1" s="1"/>
  <c r="E101" i="1"/>
  <c r="E100" i="1" s="1"/>
  <c r="D101" i="1"/>
  <c r="C101" i="1"/>
  <c r="C100" i="1" s="1"/>
  <c r="D100" i="1"/>
  <c r="AK92" i="1"/>
  <c r="AJ91" i="1"/>
  <c r="AI91" i="1"/>
  <c r="AH91" i="1"/>
  <c r="AK91" i="1" s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H91" i="1"/>
  <c r="G91" i="1"/>
  <c r="F91" i="1"/>
  <c r="E91" i="1"/>
  <c r="D91" i="1"/>
  <c r="C91" i="1"/>
  <c r="AJ89" i="1"/>
  <c r="AH89" i="1"/>
  <c r="AK88" i="1"/>
  <c r="AJ87" i="1"/>
  <c r="AI87" i="1"/>
  <c r="AH87" i="1"/>
  <c r="AK87" i="1" s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H87" i="1"/>
  <c r="AJ80" i="1"/>
  <c r="AJ79" i="1" s="1"/>
  <c r="AH80" i="1"/>
  <c r="AH79" i="1" s="1"/>
  <c r="AK81" i="1"/>
  <c r="AI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H79" i="1"/>
  <c r="AJ77" i="1"/>
  <c r="AH77" i="1"/>
  <c r="AK78" i="1"/>
  <c r="AK51" i="1"/>
  <c r="AI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H50" i="1"/>
  <c r="G50" i="1"/>
  <c r="F50" i="1"/>
  <c r="E50" i="1"/>
  <c r="D50" i="1"/>
  <c r="C50" i="1"/>
  <c r="AK101" i="1" l="1"/>
  <c r="AH100" i="1"/>
  <c r="AK79" i="1"/>
  <c r="AK122" i="1"/>
  <c r="AK80" i="1"/>
  <c r="AK268" i="1"/>
  <c r="AK257" i="1"/>
  <c r="AK225" i="1" l="1"/>
  <c r="AK188" i="1"/>
  <c r="AK172" i="1"/>
  <c r="AK166" i="1"/>
  <c r="AK163" i="1"/>
  <c r="AK154" i="1"/>
  <c r="AK151" i="1"/>
  <c r="AK148" i="1"/>
  <c r="AK121" i="1"/>
  <c r="AK116" i="1"/>
  <c r="AJ265" i="1"/>
  <c r="AH265" i="1"/>
  <c r="AJ260" i="1"/>
  <c r="AJ259" i="1" s="1"/>
  <c r="AH260" i="1"/>
  <c r="AH259" i="1" s="1"/>
  <c r="AJ252" i="1"/>
  <c r="AH252" i="1"/>
  <c r="AI252" i="1"/>
  <c r="AG252" i="1"/>
  <c r="AF252" i="1"/>
  <c r="AE252" i="1"/>
  <c r="AD252" i="1"/>
  <c r="AC252" i="1"/>
  <c r="AB252" i="1"/>
  <c r="AK250" i="1"/>
  <c r="AK249" i="1"/>
  <c r="AK248" i="1"/>
  <c r="AK245" i="1"/>
  <c r="AJ241" i="1"/>
  <c r="AH241" i="1"/>
  <c r="AH238" i="1" s="1"/>
  <c r="AI241" i="1"/>
  <c r="AI238" i="1" s="1"/>
  <c r="AG241" i="1"/>
  <c r="AG238" i="1" s="1"/>
  <c r="AF241" i="1"/>
  <c r="AF238" i="1" s="1"/>
  <c r="AE241" i="1"/>
  <c r="AE238" i="1" s="1"/>
  <c r="AD241" i="1"/>
  <c r="AD238" i="1" s="1"/>
  <c r="AC241" i="1"/>
  <c r="AC238" i="1" s="1"/>
  <c r="AB241" i="1"/>
  <c r="AB238" i="1" s="1"/>
  <c r="AA238" i="1"/>
  <c r="Z238" i="1"/>
  <c r="Y238" i="1"/>
  <c r="X238" i="1"/>
  <c r="W238" i="1"/>
  <c r="V238" i="1"/>
  <c r="U238" i="1"/>
  <c r="T238" i="1"/>
  <c r="AJ236" i="1"/>
  <c r="AH236" i="1"/>
  <c r="AK220" i="1"/>
  <c r="AJ204" i="1"/>
  <c r="AH204" i="1"/>
  <c r="AK205" i="1"/>
  <c r="AK156" i="1"/>
  <c r="AK157" i="1"/>
  <c r="AJ144" i="1"/>
  <c r="AH144" i="1"/>
  <c r="AK145" i="1"/>
  <c r="AK120" i="1"/>
  <c r="AK118" i="1"/>
  <c r="AK90" i="1"/>
  <c r="AI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H89" i="1"/>
  <c r="G89" i="1"/>
  <c r="G87" i="1" s="1"/>
  <c r="F89" i="1"/>
  <c r="F87" i="1" s="1"/>
  <c r="E89" i="1"/>
  <c r="E87" i="1" s="1"/>
  <c r="D89" i="1"/>
  <c r="D87" i="1" s="1"/>
  <c r="C89" i="1"/>
  <c r="C87" i="1" s="1"/>
  <c r="AJ61" i="1"/>
  <c r="AH61" i="1"/>
  <c r="AK70" i="1"/>
  <c r="AK64" i="1"/>
  <c r="AK45" i="1"/>
  <c r="AK44" i="1"/>
  <c r="AJ238" i="1" l="1"/>
  <c r="AK238" i="1" s="1"/>
  <c r="AK252" i="1"/>
  <c r="AK241" i="1"/>
  <c r="AK89" i="1"/>
  <c r="AJ200" i="1" l="1"/>
  <c r="AH200" i="1"/>
  <c r="AK203" i="1"/>
  <c r="AK202" i="1"/>
  <c r="AJ272" i="1"/>
  <c r="AH272" i="1"/>
  <c r="AK200" i="1" l="1"/>
  <c r="AK272" i="1"/>
  <c r="AK67" i="1"/>
  <c r="AK65" i="1"/>
  <c r="AK63" i="1"/>
  <c r="AK39" i="1"/>
  <c r="AJ198" i="1"/>
  <c r="AJ197" i="1" s="1"/>
  <c r="AH198" i="1"/>
  <c r="AH197" i="1" s="1"/>
  <c r="AK266" i="1"/>
  <c r="AJ222" i="1"/>
  <c r="AH222" i="1"/>
  <c r="AK165" i="1"/>
  <c r="AJ164" i="1"/>
  <c r="AH164" i="1"/>
  <c r="AJ119" i="1"/>
  <c r="AH119" i="1"/>
  <c r="AJ52" i="1"/>
  <c r="AH52" i="1"/>
  <c r="AJ24" i="1"/>
  <c r="AH24" i="1"/>
  <c r="AH21" i="1" l="1"/>
  <c r="AK24" i="1"/>
  <c r="AJ21" i="1"/>
  <c r="AJ49" i="1"/>
  <c r="AK164" i="1"/>
  <c r="AK261" i="1"/>
  <c r="AJ193" i="1"/>
  <c r="AJ181" i="1" s="1"/>
  <c r="AH193" i="1"/>
  <c r="AH181" i="1" s="1"/>
  <c r="AK26" i="1"/>
  <c r="AK29" i="1"/>
  <c r="AK30" i="1"/>
  <c r="AK31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33" i="1"/>
  <c r="AK34" i="1"/>
  <c r="C37" i="1"/>
  <c r="C36" i="1" s="1"/>
  <c r="D37" i="1"/>
  <c r="D36" i="1" s="1"/>
  <c r="E37" i="1"/>
  <c r="E36" i="1" s="1"/>
  <c r="F37" i="1"/>
  <c r="F36" i="1" s="1"/>
  <c r="G37" i="1"/>
  <c r="G36" i="1" s="1"/>
  <c r="H37" i="1"/>
  <c r="H36" i="1" s="1"/>
  <c r="M37" i="1"/>
  <c r="M36" i="1" s="1"/>
  <c r="N37" i="1"/>
  <c r="N36" i="1" s="1"/>
  <c r="O37" i="1"/>
  <c r="O36" i="1" s="1"/>
  <c r="P37" i="1"/>
  <c r="P36" i="1" s="1"/>
  <c r="Q37" i="1"/>
  <c r="Q36" i="1" s="1"/>
  <c r="R37" i="1"/>
  <c r="R36" i="1" s="1"/>
  <c r="S37" i="1"/>
  <c r="S36" i="1" s="1"/>
  <c r="T37" i="1"/>
  <c r="T36" i="1" s="1"/>
  <c r="U37" i="1"/>
  <c r="U36" i="1" s="1"/>
  <c r="V37" i="1"/>
  <c r="V36" i="1" s="1"/>
  <c r="W37" i="1"/>
  <c r="W36" i="1" s="1"/>
  <c r="X37" i="1"/>
  <c r="X36" i="1" s="1"/>
  <c r="Y37" i="1"/>
  <c r="Y36" i="1" s="1"/>
  <c r="Z37" i="1"/>
  <c r="Z36" i="1" s="1"/>
  <c r="AA37" i="1"/>
  <c r="AA36" i="1" s="1"/>
  <c r="AB37" i="1"/>
  <c r="AB36" i="1" s="1"/>
  <c r="AC37" i="1"/>
  <c r="AC36" i="1" s="1"/>
  <c r="AD37" i="1"/>
  <c r="AD36" i="1" s="1"/>
  <c r="AE37" i="1"/>
  <c r="AE36" i="1" s="1"/>
  <c r="AF37" i="1"/>
  <c r="AF36" i="1" s="1"/>
  <c r="AG37" i="1"/>
  <c r="AG36" i="1" s="1"/>
  <c r="AH37" i="1"/>
  <c r="AH36" i="1" s="1"/>
  <c r="AI37" i="1"/>
  <c r="AI36" i="1" s="1"/>
  <c r="AJ37" i="1"/>
  <c r="AJ36" i="1" s="1"/>
  <c r="AK38" i="1"/>
  <c r="AK41" i="1"/>
  <c r="AJ155" i="1"/>
  <c r="AH155" i="1"/>
  <c r="AK115" i="1"/>
  <c r="AK108" i="1"/>
  <c r="AJ264" i="1"/>
  <c r="AI265" i="1"/>
  <c r="AG265" i="1"/>
  <c r="AF265" i="1"/>
  <c r="AE265" i="1"/>
  <c r="AD265" i="1"/>
  <c r="AC265" i="1"/>
  <c r="AB265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AK190" i="1"/>
  <c r="AI77" i="1"/>
  <c r="AK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H77" i="1"/>
  <c r="AK56" i="1"/>
  <c r="AK271" i="1"/>
  <c r="AJ106" i="1"/>
  <c r="AH106" i="1"/>
  <c r="AK95" i="1"/>
  <c r="AJ94" i="1"/>
  <c r="AJ93" i="1" s="1"/>
  <c r="AI94" i="1"/>
  <c r="AH94" i="1"/>
  <c r="AH93" i="1" s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H94" i="1"/>
  <c r="AK46" i="1"/>
  <c r="AJ111" i="1"/>
  <c r="AH111" i="1"/>
  <c r="AK99" i="1"/>
  <c r="AK98" i="1"/>
  <c r="AJ97" i="1"/>
  <c r="AJ96" i="1" s="1"/>
  <c r="AI97" i="1"/>
  <c r="AH97" i="1"/>
  <c r="AH96" i="1" s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H97" i="1"/>
  <c r="AJ17" i="1"/>
  <c r="AJ16" i="1" s="1"/>
  <c r="AH17" i="1"/>
  <c r="AH16" i="1" s="1"/>
  <c r="AK173" i="1"/>
  <c r="AK176" i="1"/>
  <c r="AK270" i="1"/>
  <c r="AK262" i="1"/>
  <c r="AK232" i="1"/>
  <c r="AK231" i="1"/>
  <c r="AK226" i="1"/>
  <c r="AK223" i="1"/>
  <c r="AK221" i="1"/>
  <c r="AK219" i="1"/>
  <c r="AK211" i="1"/>
  <c r="AK191" i="1"/>
  <c r="AK185" i="1"/>
  <c r="AK180" i="1"/>
  <c r="AK162" i="1"/>
  <c r="AK159" i="1"/>
  <c r="AK158" i="1"/>
  <c r="AK152" i="1"/>
  <c r="AK147" i="1"/>
  <c r="AK146" i="1"/>
  <c r="AK85" i="1"/>
  <c r="AK71" i="1"/>
  <c r="AK69" i="1"/>
  <c r="AK66" i="1"/>
  <c r="AK62" i="1"/>
  <c r="AI260" i="1"/>
  <c r="AG260" i="1"/>
  <c r="AF260" i="1"/>
  <c r="AE260" i="1"/>
  <c r="AD260" i="1"/>
  <c r="AC260" i="1"/>
  <c r="AB260" i="1"/>
  <c r="AI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AA212" i="1"/>
  <c r="Z212" i="1"/>
  <c r="Y212" i="1"/>
  <c r="X212" i="1"/>
  <c r="W212" i="1"/>
  <c r="V212" i="1"/>
  <c r="U212" i="1"/>
  <c r="T212" i="1"/>
  <c r="AJ169" i="1"/>
  <c r="AH169" i="1"/>
  <c r="AI106" i="1"/>
  <c r="AI100" i="1" s="1"/>
  <c r="AG106" i="1"/>
  <c r="AG100" i="1" s="1"/>
  <c r="AF106" i="1"/>
  <c r="AF100" i="1" s="1"/>
  <c r="AE106" i="1"/>
  <c r="AE100" i="1" s="1"/>
  <c r="AD106" i="1"/>
  <c r="AD100" i="1" s="1"/>
  <c r="AC106" i="1"/>
  <c r="AC100" i="1" s="1"/>
  <c r="AB106" i="1"/>
  <c r="AB100" i="1" s="1"/>
  <c r="AA106" i="1"/>
  <c r="AA100" i="1" s="1"/>
  <c r="Z106" i="1"/>
  <c r="Z100" i="1" s="1"/>
  <c r="Y106" i="1"/>
  <c r="Y100" i="1" s="1"/>
  <c r="X106" i="1"/>
  <c r="X100" i="1" s="1"/>
  <c r="W106" i="1"/>
  <c r="W100" i="1" s="1"/>
  <c r="V106" i="1"/>
  <c r="V100" i="1" s="1"/>
  <c r="U106" i="1"/>
  <c r="U100" i="1" s="1"/>
  <c r="T106" i="1"/>
  <c r="T100" i="1" s="1"/>
  <c r="S106" i="1"/>
  <c r="S100" i="1" s="1"/>
  <c r="R106" i="1"/>
  <c r="R100" i="1" s="1"/>
  <c r="Q106" i="1"/>
  <c r="Q100" i="1" s="1"/>
  <c r="P106" i="1"/>
  <c r="P100" i="1" s="1"/>
  <c r="O106" i="1"/>
  <c r="O100" i="1" s="1"/>
  <c r="N106" i="1"/>
  <c r="N100" i="1" s="1"/>
  <c r="M106" i="1"/>
  <c r="M100" i="1" s="1"/>
  <c r="H106" i="1"/>
  <c r="H100" i="1" s="1"/>
  <c r="G106" i="1"/>
  <c r="F106" i="1"/>
  <c r="E106" i="1"/>
  <c r="D106" i="1"/>
  <c r="C106" i="1"/>
  <c r="AI55" i="1"/>
  <c r="AG55" i="1"/>
  <c r="AF55" i="1"/>
  <c r="AE55" i="1"/>
  <c r="AD55" i="1"/>
  <c r="AC55" i="1"/>
  <c r="AB55" i="1"/>
  <c r="H55" i="1"/>
  <c r="AJ230" i="1"/>
  <c r="AH230" i="1"/>
  <c r="AJ218" i="1"/>
  <c r="AH218" i="1"/>
  <c r="AJ178" i="1"/>
  <c r="AJ174" i="1" s="1"/>
  <c r="AH178" i="1"/>
  <c r="AH174" i="1" s="1"/>
  <c r="AJ109" i="1"/>
  <c r="AH109" i="1"/>
  <c r="AJ104" i="1"/>
  <c r="AH104" i="1"/>
  <c r="AJ83" i="1"/>
  <c r="AJ82" i="1" s="1"/>
  <c r="AH83" i="1"/>
  <c r="AH82" i="1" s="1"/>
  <c r="AJ74" i="1"/>
  <c r="AH74" i="1"/>
  <c r="AJ59" i="1"/>
  <c r="AH59" i="1"/>
  <c r="AI182" i="1"/>
  <c r="AG182" i="1"/>
  <c r="AF182" i="1"/>
  <c r="AE182" i="1"/>
  <c r="AD182" i="1"/>
  <c r="AC182" i="1"/>
  <c r="AB182" i="1"/>
  <c r="AI144" i="1"/>
  <c r="AI155" i="1"/>
  <c r="AK237" i="1"/>
  <c r="AK112" i="1"/>
  <c r="AK110" i="1"/>
  <c r="AK105" i="1"/>
  <c r="AK76" i="1"/>
  <c r="AK75" i="1"/>
  <c r="AK73" i="1"/>
  <c r="AK60" i="1"/>
  <c r="AK54" i="1"/>
  <c r="AK48" i="1"/>
  <c r="AK47" i="1"/>
  <c r="AK43" i="1"/>
  <c r="AK20" i="1"/>
  <c r="AK18" i="1"/>
  <c r="AI83" i="1"/>
  <c r="AI82" i="1" s="1"/>
  <c r="AI80" i="1" s="1"/>
  <c r="AI17" i="1"/>
  <c r="AI16" i="1" s="1"/>
  <c r="AI52" i="1"/>
  <c r="AI59" i="1"/>
  <c r="AI61" i="1"/>
  <c r="AI74" i="1"/>
  <c r="AI96" i="1"/>
  <c r="AI104" i="1"/>
  <c r="AI109" i="1"/>
  <c r="AI175" i="1"/>
  <c r="AI178" i="1"/>
  <c r="AI193" i="1"/>
  <c r="AI200" i="1"/>
  <c r="AI206" i="1"/>
  <c r="AI204" i="1"/>
  <c r="AI218" i="1"/>
  <c r="AI222" i="1"/>
  <c r="AI227" i="1"/>
  <c r="AI230" i="1"/>
  <c r="AI236" i="1"/>
  <c r="AG83" i="1"/>
  <c r="AG82" i="1" s="1"/>
  <c r="AG80" i="1" s="1"/>
  <c r="AG17" i="1"/>
  <c r="AG16" i="1" s="1"/>
  <c r="AG52" i="1"/>
  <c r="AG59" i="1"/>
  <c r="AG61" i="1"/>
  <c r="AG74" i="1"/>
  <c r="AG96" i="1"/>
  <c r="AG104" i="1"/>
  <c r="AG109" i="1"/>
  <c r="AG111" i="1"/>
  <c r="AG144" i="1"/>
  <c r="AG155" i="1"/>
  <c r="AG175" i="1"/>
  <c r="AG178" i="1"/>
  <c r="AG193" i="1"/>
  <c r="AG200" i="1"/>
  <c r="AG206" i="1"/>
  <c r="AG204" i="1"/>
  <c r="AG218" i="1"/>
  <c r="AG222" i="1"/>
  <c r="AG227" i="1"/>
  <c r="AG230" i="1"/>
  <c r="AG236" i="1"/>
  <c r="AF17" i="1"/>
  <c r="AF16" i="1" s="1"/>
  <c r="AF52" i="1"/>
  <c r="AF59" i="1"/>
  <c r="AF61" i="1"/>
  <c r="AF74" i="1"/>
  <c r="AF83" i="1"/>
  <c r="AF82" i="1" s="1"/>
  <c r="AF80" i="1" s="1"/>
  <c r="AF96" i="1"/>
  <c r="AF104" i="1"/>
  <c r="AF109" i="1"/>
  <c r="AF111" i="1"/>
  <c r="AF144" i="1"/>
  <c r="AF155" i="1"/>
  <c r="AF175" i="1"/>
  <c r="AF178" i="1"/>
  <c r="AF193" i="1"/>
  <c r="AF200" i="1"/>
  <c r="AF206" i="1"/>
  <c r="AF204" i="1"/>
  <c r="AF218" i="1"/>
  <c r="AF222" i="1"/>
  <c r="AF227" i="1"/>
  <c r="AF230" i="1"/>
  <c r="AF236" i="1"/>
  <c r="AE17" i="1"/>
  <c r="AE16" i="1" s="1"/>
  <c r="AE52" i="1"/>
  <c r="AE59" i="1"/>
  <c r="AE61" i="1"/>
  <c r="AE74" i="1"/>
  <c r="AE83" i="1"/>
  <c r="AE82" i="1" s="1"/>
  <c r="AE80" i="1" s="1"/>
  <c r="AE96" i="1"/>
  <c r="AE104" i="1"/>
  <c r="AE109" i="1"/>
  <c r="AE111" i="1"/>
  <c r="AE144" i="1"/>
  <c r="AE155" i="1"/>
  <c r="AE175" i="1"/>
  <c r="AE178" i="1"/>
  <c r="AE193" i="1"/>
  <c r="AE200" i="1"/>
  <c r="AE206" i="1"/>
  <c r="AE204" i="1"/>
  <c r="AE218" i="1"/>
  <c r="AE222" i="1"/>
  <c r="AE227" i="1"/>
  <c r="AE230" i="1"/>
  <c r="AE236" i="1"/>
  <c r="AD17" i="1"/>
  <c r="AD16" i="1" s="1"/>
  <c r="AD52" i="1"/>
  <c r="AD59" i="1"/>
  <c r="AD61" i="1"/>
  <c r="AD74" i="1"/>
  <c r="AD83" i="1"/>
  <c r="AD82" i="1" s="1"/>
  <c r="AD80" i="1" s="1"/>
  <c r="AD96" i="1"/>
  <c r="AD104" i="1"/>
  <c r="AD109" i="1"/>
  <c r="AD111" i="1"/>
  <c r="AD144" i="1"/>
  <c r="AD155" i="1"/>
  <c r="AD175" i="1"/>
  <c r="AD178" i="1"/>
  <c r="AD193" i="1"/>
  <c r="AD200" i="1"/>
  <c r="AD206" i="1"/>
  <c r="AD204" i="1"/>
  <c r="AD218" i="1"/>
  <c r="AD222" i="1"/>
  <c r="AD227" i="1"/>
  <c r="AD230" i="1"/>
  <c r="AD236" i="1"/>
  <c r="AC17" i="1"/>
  <c r="AC16" i="1" s="1"/>
  <c r="AC52" i="1"/>
  <c r="AC59" i="1"/>
  <c r="AC61" i="1"/>
  <c r="AC74" i="1"/>
  <c r="AC83" i="1"/>
  <c r="AC82" i="1" s="1"/>
  <c r="AC80" i="1" s="1"/>
  <c r="AC96" i="1"/>
  <c r="AC104" i="1"/>
  <c r="AC109" i="1"/>
  <c r="AC111" i="1"/>
  <c r="AC144" i="1"/>
  <c r="AC155" i="1"/>
  <c r="AC175" i="1"/>
  <c r="AC178" i="1"/>
  <c r="AC193" i="1"/>
  <c r="AC200" i="1"/>
  <c r="AC206" i="1"/>
  <c r="AC204" i="1"/>
  <c r="AC218" i="1"/>
  <c r="AC222" i="1"/>
  <c r="AC227" i="1"/>
  <c r="AC230" i="1"/>
  <c r="AC236" i="1"/>
  <c r="AB17" i="1"/>
  <c r="AB16" i="1" s="1"/>
  <c r="AB52" i="1"/>
  <c r="AB59" i="1"/>
  <c r="AB61" i="1"/>
  <c r="AB74" i="1"/>
  <c r="AB83" i="1"/>
  <c r="AB82" i="1" s="1"/>
  <c r="AB80" i="1" s="1"/>
  <c r="AB96" i="1"/>
  <c r="AB104" i="1"/>
  <c r="AB109" i="1"/>
  <c r="AB111" i="1"/>
  <c r="AB144" i="1"/>
  <c r="AB155" i="1"/>
  <c r="AB175" i="1"/>
  <c r="AB178" i="1"/>
  <c r="AB193" i="1"/>
  <c r="AB200" i="1"/>
  <c r="AB206" i="1"/>
  <c r="AB204" i="1"/>
  <c r="AB218" i="1"/>
  <c r="AB222" i="1"/>
  <c r="AB227" i="1"/>
  <c r="AB230" i="1"/>
  <c r="AB236" i="1"/>
  <c r="AA182" i="1"/>
  <c r="Z182" i="1"/>
  <c r="Y182" i="1"/>
  <c r="X182" i="1"/>
  <c r="W182" i="1"/>
  <c r="V182" i="1"/>
  <c r="U182" i="1"/>
  <c r="T182" i="1"/>
  <c r="AA200" i="1"/>
  <c r="AA206" i="1"/>
  <c r="Z200" i="1"/>
  <c r="Z206" i="1"/>
  <c r="Y200" i="1"/>
  <c r="Y206" i="1"/>
  <c r="X200" i="1"/>
  <c r="X206" i="1"/>
  <c r="W200" i="1"/>
  <c r="W206" i="1"/>
  <c r="V200" i="1"/>
  <c r="V206" i="1"/>
  <c r="U200" i="1"/>
  <c r="U206" i="1"/>
  <c r="T200" i="1"/>
  <c r="T206" i="1"/>
  <c r="AA104" i="1"/>
  <c r="AA109" i="1"/>
  <c r="AA111" i="1"/>
  <c r="Z104" i="1"/>
  <c r="Z109" i="1"/>
  <c r="Z111" i="1"/>
  <c r="Y104" i="1"/>
  <c r="Y109" i="1"/>
  <c r="Y111" i="1"/>
  <c r="X104" i="1"/>
  <c r="X109" i="1"/>
  <c r="X111" i="1"/>
  <c r="W104" i="1"/>
  <c r="W109" i="1"/>
  <c r="W111" i="1"/>
  <c r="V104" i="1"/>
  <c r="V109" i="1"/>
  <c r="V111" i="1"/>
  <c r="U104" i="1"/>
  <c r="U109" i="1"/>
  <c r="U111" i="1"/>
  <c r="T104" i="1"/>
  <c r="T109" i="1"/>
  <c r="T111" i="1"/>
  <c r="AA155" i="1"/>
  <c r="Z155" i="1"/>
  <c r="Y155" i="1"/>
  <c r="X155" i="1"/>
  <c r="W155" i="1"/>
  <c r="V155" i="1"/>
  <c r="U155" i="1"/>
  <c r="T155" i="1"/>
  <c r="AA217" i="1"/>
  <c r="Z217" i="1"/>
  <c r="Y217" i="1"/>
  <c r="X217" i="1"/>
  <c r="W217" i="1"/>
  <c r="V217" i="1"/>
  <c r="U217" i="1"/>
  <c r="T217" i="1"/>
  <c r="AA175" i="1"/>
  <c r="Z175" i="1"/>
  <c r="Y175" i="1"/>
  <c r="X175" i="1"/>
  <c r="W175" i="1"/>
  <c r="V175" i="1"/>
  <c r="U175" i="1"/>
  <c r="T175" i="1"/>
  <c r="AA113" i="1"/>
  <c r="Z113" i="1"/>
  <c r="Y113" i="1"/>
  <c r="X113" i="1"/>
  <c r="W113" i="1"/>
  <c r="V113" i="1"/>
  <c r="U113" i="1"/>
  <c r="T113" i="1"/>
  <c r="AA17" i="1"/>
  <c r="AA16" i="1" s="1"/>
  <c r="AA52" i="1"/>
  <c r="AA59" i="1"/>
  <c r="AA61" i="1"/>
  <c r="AA74" i="1"/>
  <c r="AA83" i="1"/>
  <c r="AA82" i="1" s="1"/>
  <c r="AA80" i="1" s="1"/>
  <c r="AA96" i="1"/>
  <c r="AA178" i="1"/>
  <c r="Z59" i="1"/>
  <c r="Z61" i="1"/>
  <c r="Z74" i="1"/>
  <c r="Z17" i="1"/>
  <c r="Z16" i="1" s="1"/>
  <c r="Z52" i="1"/>
  <c r="Z83" i="1"/>
  <c r="Z82" i="1" s="1"/>
  <c r="Z80" i="1" s="1"/>
  <c r="Z96" i="1"/>
  <c r="Z178" i="1"/>
  <c r="Y17" i="1"/>
  <c r="Y16" i="1" s="1"/>
  <c r="Y52" i="1"/>
  <c r="Y59" i="1"/>
  <c r="Y61" i="1"/>
  <c r="Y74" i="1"/>
  <c r="Y83" i="1"/>
  <c r="Y82" i="1" s="1"/>
  <c r="Y80" i="1" s="1"/>
  <c r="Y96" i="1"/>
  <c r="Y178" i="1"/>
  <c r="X17" i="1"/>
  <c r="X16" i="1" s="1"/>
  <c r="X52" i="1"/>
  <c r="X59" i="1"/>
  <c r="X61" i="1"/>
  <c r="X74" i="1"/>
  <c r="X83" i="1"/>
  <c r="X82" i="1" s="1"/>
  <c r="X80" i="1" s="1"/>
  <c r="X96" i="1"/>
  <c r="X178" i="1"/>
  <c r="W17" i="1"/>
  <c r="W16" i="1" s="1"/>
  <c r="W52" i="1"/>
  <c r="W59" i="1"/>
  <c r="W61" i="1"/>
  <c r="W74" i="1"/>
  <c r="W83" i="1"/>
  <c r="W82" i="1" s="1"/>
  <c r="W80" i="1" s="1"/>
  <c r="W96" i="1"/>
  <c r="W178" i="1"/>
  <c r="V59" i="1"/>
  <c r="V61" i="1"/>
  <c r="V74" i="1"/>
  <c r="V17" i="1"/>
  <c r="V16" i="1" s="1"/>
  <c r="V52" i="1"/>
  <c r="V83" i="1"/>
  <c r="V82" i="1" s="1"/>
  <c r="V80" i="1" s="1"/>
  <c r="V96" i="1"/>
  <c r="V178" i="1"/>
  <c r="U17" i="1"/>
  <c r="U16" i="1" s="1"/>
  <c r="U52" i="1"/>
  <c r="U59" i="1"/>
  <c r="U61" i="1"/>
  <c r="U74" i="1"/>
  <c r="U83" i="1"/>
  <c r="U82" i="1" s="1"/>
  <c r="U80" i="1" s="1"/>
  <c r="U96" i="1"/>
  <c r="U178" i="1"/>
  <c r="T59" i="1"/>
  <c r="T61" i="1"/>
  <c r="T74" i="1"/>
  <c r="T17" i="1"/>
  <c r="T16" i="1" s="1"/>
  <c r="T52" i="1"/>
  <c r="T83" i="1"/>
  <c r="T82" i="1" s="1"/>
  <c r="T80" i="1" s="1"/>
  <c r="T96" i="1"/>
  <c r="T178" i="1"/>
  <c r="C175" i="1"/>
  <c r="C174" i="1" s="1"/>
  <c r="C169" i="1" s="1"/>
  <c r="D175" i="1"/>
  <c r="D174" i="1" s="1"/>
  <c r="D169" i="1" s="1"/>
  <c r="E175" i="1"/>
  <c r="E174" i="1" s="1"/>
  <c r="E169" i="1" s="1"/>
  <c r="F175" i="1"/>
  <c r="F174" i="1" s="1"/>
  <c r="F169" i="1" s="1"/>
  <c r="G175" i="1"/>
  <c r="G174" i="1" s="1"/>
  <c r="G169" i="1" s="1"/>
  <c r="S200" i="1"/>
  <c r="S197" i="1" s="1"/>
  <c r="R200" i="1"/>
  <c r="R197" i="1" s="1"/>
  <c r="Q200" i="1"/>
  <c r="Q197" i="1" s="1"/>
  <c r="P200" i="1"/>
  <c r="P197" i="1" s="1"/>
  <c r="O200" i="1"/>
  <c r="O197" i="1" s="1"/>
  <c r="N200" i="1"/>
  <c r="N197" i="1" s="1"/>
  <c r="M200" i="1"/>
  <c r="M197" i="1" s="1"/>
  <c r="H200" i="1"/>
  <c r="E200" i="1"/>
  <c r="D200" i="1"/>
  <c r="C200" i="1"/>
  <c r="S182" i="1"/>
  <c r="R182" i="1"/>
  <c r="Q182" i="1"/>
  <c r="P182" i="1"/>
  <c r="O182" i="1"/>
  <c r="N182" i="1"/>
  <c r="M182" i="1"/>
  <c r="S17" i="1"/>
  <c r="S16" i="1" s="1"/>
  <c r="S52" i="1"/>
  <c r="S61" i="1"/>
  <c r="S59" i="1"/>
  <c r="S74" i="1"/>
  <c r="S83" i="1"/>
  <c r="S82" i="1" s="1"/>
  <c r="S80" i="1" s="1"/>
  <c r="S104" i="1"/>
  <c r="S109" i="1"/>
  <c r="S111" i="1"/>
  <c r="S155" i="1"/>
  <c r="S113" i="1" s="1"/>
  <c r="S175" i="1"/>
  <c r="S178" i="1"/>
  <c r="S96" i="1"/>
  <c r="R17" i="1"/>
  <c r="R16" i="1" s="1"/>
  <c r="R52" i="1"/>
  <c r="R61" i="1"/>
  <c r="R59" i="1"/>
  <c r="R74" i="1"/>
  <c r="R83" i="1"/>
  <c r="R82" i="1" s="1"/>
  <c r="R80" i="1" s="1"/>
  <c r="R104" i="1"/>
  <c r="R109" i="1"/>
  <c r="R111" i="1"/>
  <c r="R155" i="1"/>
  <c r="R113" i="1" s="1"/>
  <c r="R175" i="1"/>
  <c r="R178" i="1"/>
  <c r="R96" i="1"/>
  <c r="Q17" i="1"/>
  <c r="Q16" i="1" s="1"/>
  <c r="Q52" i="1"/>
  <c r="Q61" i="1"/>
  <c r="Q59" i="1"/>
  <c r="Q74" i="1"/>
  <c r="Q83" i="1"/>
  <c r="Q82" i="1" s="1"/>
  <c r="Q80" i="1" s="1"/>
  <c r="Q104" i="1"/>
  <c r="Q109" i="1"/>
  <c r="Q111" i="1"/>
  <c r="Q155" i="1"/>
  <c r="Q113" i="1" s="1"/>
  <c r="Q175" i="1"/>
  <c r="Q178" i="1"/>
  <c r="Q96" i="1"/>
  <c r="P17" i="1"/>
  <c r="P16" i="1" s="1"/>
  <c r="P52" i="1"/>
  <c r="P61" i="1"/>
  <c r="P59" i="1"/>
  <c r="P74" i="1"/>
  <c r="P83" i="1"/>
  <c r="P82" i="1" s="1"/>
  <c r="P80" i="1" s="1"/>
  <c r="P104" i="1"/>
  <c r="P109" i="1"/>
  <c r="P111" i="1"/>
  <c r="P155" i="1"/>
  <c r="P113" i="1" s="1"/>
  <c r="P175" i="1"/>
  <c r="P178" i="1"/>
  <c r="P96" i="1"/>
  <c r="O17" i="1"/>
  <c r="O16" i="1" s="1"/>
  <c r="O52" i="1"/>
  <c r="O61" i="1"/>
  <c r="O59" i="1"/>
  <c r="O74" i="1"/>
  <c r="O83" i="1"/>
  <c r="O82" i="1" s="1"/>
  <c r="O80" i="1" s="1"/>
  <c r="O104" i="1"/>
  <c r="O109" i="1"/>
  <c r="O111" i="1"/>
  <c r="O155" i="1"/>
  <c r="O113" i="1" s="1"/>
  <c r="O175" i="1"/>
  <c r="O178" i="1"/>
  <c r="O96" i="1"/>
  <c r="N17" i="1"/>
  <c r="N16" i="1" s="1"/>
  <c r="N52" i="1"/>
  <c r="N61" i="1"/>
  <c r="N59" i="1"/>
  <c r="N74" i="1"/>
  <c r="N83" i="1"/>
  <c r="N82" i="1" s="1"/>
  <c r="N80" i="1" s="1"/>
  <c r="N104" i="1"/>
  <c r="N109" i="1"/>
  <c r="N111" i="1"/>
  <c r="N155" i="1"/>
  <c r="N113" i="1" s="1"/>
  <c r="N175" i="1"/>
  <c r="N178" i="1"/>
  <c r="N96" i="1"/>
  <c r="M17" i="1"/>
  <c r="M16" i="1" s="1"/>
  <c r="M52" i="1"/>
  <c r="M61" i="1"/>
  <c r="M59" i="1"/>
  <c r="M74" i="1"/>
  <c r="M83" i="1"/>
  <c r="M82" i="1" s="1"/>
  <c r="M80" i="1" s="1"/>
  <c r="M104" i="1"/>
  <c r="M109" i="1"/>
  <c r="M111" i="1"/>
  <c r="M155" i="1"/>
  <c r="M113" i="1" s="1"/>
  <c r="M175" i="1"/>
  <c r="M178" i="1"/>
  <c r="M96" i="1"/>
  <c r="H17" i="1"/>
  <c r="H16" i="1" s="1"/>
  <c r="H181" i="1"/>
  <c r="H52" i="1"/>
  <c r="H59" i="1"/>
  <c r="H61" i="1"/>
  <c r="H74" i="1"/>
  <c r="H83" i="1"/>
  <c r="H82" i="1" s="1"/>
  <c r="H80" i="1" s="1"/>
  <c r="H96" i="1"/>
  <c r="H104" i="1"/>
  <c r="H109" i="1"/>
  <c r="H155" i="1"/>
  <c r="H113" i="1" s="1"/>
  <c r="H175" i="1"/>
  <c r="H178" i="1"/>
  <c r="G83" i="1"/>
  <c r="G82" i="1" s="1"/>
  <c r="F83" i="1"/>
  <c r="F82" i="1" s="1"/>
  <c r="E83" i="1"/>
  <c r="E82" i="1" s="1"/>
  <c r="D83" i="1"/>
  <c r="D82" i="1" s="1"/>
  <c r="C83" i="1"/>
  <c r="C82" i="1" s="1"/>
  <c r="G155" i="1"/>
  <c r="G113" i="1" s="1"/>
  <c r="F155" i="1"/>
  <c r="F113" i="1" s="1"/>
  <c r="E155" i="1"/>
  <c r="E113" i="1" s="1"/>
  <c r="D155" i="1"/>
  <c r="D113" i="1" s="1"/>
  <c r="G104" i="1"/>
  <c r="F104" i="1"/>
  <c r="F103" i="1" s="1"/>
  <c r="E104" i="1"/>
  <c r="E103" i="1" s="1"/>
  <c r="D104" i="1"/>
  <c r="D103" i="1" s="1"/>
  <c r="G103" i="1"/>
  <c r="C104" i="1"/>
  <c r="C103" i="1" s="1"/>
  <c r="G74" i="1"/>
  <c r="F74" i="1"/>
  <c r="E74" i="1"/>
  <c r="D74" i="1"/>
  <c r="G61" i="1"/>
  <c r="F61" i="1"/>
  <c r="E61" i="1"/>
  <c r="D61" i="1"/>
  <c r="C61" i="1"/>
  <c r="G59" i="1"/>
  <c r="F59" i="1"/>
  <c r="E59" i="1"/>
  <c r="D59" i="1"/>
  <c r="G52" i="1"/>
  <c r="G49" i="1" s="1"/>
  <c r="F52" i="1"/>
  <c r="F49" i="1" s="1"/>
  <c r="E52" i="1"/>
  <c r="D52" i="1"/>
  <c r="G16" i="1"/>
  <c r="F16" i="1"/>
  <c r="E16" i="1"/>
  <c r="D16" i="1"/>
  <c r="C59" i="1"/>
  <c r="C74" i="1"/>
  <c r="C155" i="1"/>
  <c r="C113" i="1" s="1"/>
  <c r="C16" i="1"/>
  <c r="C52" i="1"/>
  <c r="AH103" i="1" l="1"/>
  <c r="AJ113" i="1"/>
  <c r="AJ103" i="1"/>
  <c r="AH113" i="1"/>
  <c r="AK21" i="1"/>
  <c r="AK22" i="1"/>
  <c r="AK50" i="1"/>
  <c r="AK167" i="1"/>
  <c r="AH217" i="1"/>
  <c r="AH49" i="1"/>
  <c r="E80" i="1"/>
  <c r="E79" i="1" s="1"/>
  <c r="E77" i="1" s="1"/>
  <c r="C80" i="1"/>
  <c r="C79" i="1" s="1"/>
  <c r="C77" i="1" s="1"/>
  <c r="G80" i="1"/>
  <c r="G79" i="1" s="1"/>
  <c r="G77" i="1" s="1"/>
  <c r="D80" i="1"/>
  <c r="D79" i="1" s="1"/>
  <c r="D77" i="1" s="1"/>
  <c r="F80" i="1"/>
  <c r="F79" i="1" s="1"/>
  <c r="F77" i="1" s="1"/>
  <c r="AK36" i="1"/>
  <c r="AJ217" i="1"/>
  <c r="AK93" i="1"/>
  <c r="AF113" i="1"/>
  <c r="W174" i="1"/>
  <c r="W169" i="1" s="1"/>
  <c r="AG103" i="1"/>
  <c r="AD217" i="1"/>
  <c r="AD212" i="1" s="1"/>
  <c r="AI103" i="1"/>
  <c r="AK111" i="1"/>
  <c r="AK52" i="1"/>
  <c r="AB103" i="1"/>
  <c r="AI49" i="1"/>
  <c r="W58" i="1"/>
  <c r="W55" i="1" s="1"/>
  <c r="AK260" i="1"/>
  <c r="U197" i="1"/>
  <c r="AK17" i="1"/>
  <c r="AC113" i="1"/>
  <c r="AD58" i="1"/>
  <c r="AK144" i="1"/>
  <c r="R181" i="1"/>
  <c r="S58" i="1"/>
  <c r="S55" i="1" s="1"/>
  <c r="Q181" i="1"/>
  <c r="AD49" i="1"/>
  <c r="AE174" i="1"/>
  <c r="AE169" i="1" s="1"/>
  <c r="AE141" i="1" s="1"/>
  <c r="AE122" i="1" s="1"/>
  <c r="AE119" i="1" s="1"/>
  <c r="AE114" i="1" s="1"/>
  <c r="AF181" i="1"/>
  <c r="AF103" i="1"/>
  <c r="AG49" i="1"/>
  <c r="AK83" i="1"/>
  <c r="AK230" i="1"/>
  <c r="AK206" i="1"/>
  <c r="AK61" i="1"/>
  <c r="D49" i="1"/>
  <c r="Y49" i="1"/>
  <c r="AC49" i="1"/>
  <c r="AE103" i="1"/>
  <c r="AF49" i="1"/>
  <c r="AK59" i="1"/>
  <c r="AK74" i="1"/>
  <c r="AK104" i="1"/>
  <c r="AK109" i="1"/>
  <c r="AK178" i="1"/>
  <c r="AK218" i="1"/>
  <c r="AK222" i="1"/>
  <c r="AK236" i="1"/>
  <c r="AK204" i="1"/>
  <c r="AG217" i="1"/>
  <c r="AG212" i="1" s="1"/>
  <c r="AG174" i="1"/>
  <c r="AG169" i="1" s="1"/>
  <c r="AG141" i="1" s="1"/>
  <c r="AG122" i="1" s="1"/>
  <c r="AG119" i="1" s="1"/>
  <c r="AG114" i="1" s="1"/>
  <c r="AI217" i="1"/>
  <c r="AI212" i="1" s="1"/>
  <c r="AI197" i="1"/>
  <c r="AI174" i="1"/>
  <c r="AI169" i="1" s="1"/>
  <c r="AI141" i="1" s="1"/>
  <c r="AI122" i="1" s="1"/>
  <c r="AI119" i="1" s="1"/>
  <c r="AI114" i="1" s="1"/>
  <c r="AI58" i="1"/>
  <c r="AI113" i="1"/>
  <c r="AI181" i="1"/>
  <c r="AK182" i="1"/>
  <c r="AK175" i="1"/>
  <c r="Z174" i="1"/>
  <c r="Z169" i="1" s="1"/>
  <c r="Z197" i="1"/>
  <c r="AD197" i="1"/>
  <c r="AE217" i="1"/>
  <c r="AE212" i="1" s="1"/>
  <c r="AE197" i="1"/>
  <c r="AF197" i="1"/>
  <c r="AF58" i="1"/>
  <c r="AJ58" i="1"/>
  <c r="AK169" i="1"/>
  <c r="N181" i="1"/>
  <c r="AK55" i="1"/>
  <c r="AK155" i="1"/>
  <c r="E58" i="1"/>
  <c r="E55" i="1" s="1"/>
  <c r="H174" i="1"/>
  <c r="H169" i="1" s="1"/>
  <c r="N174" i="1"/>
  <c r="N169" i="1" s="1"/>
  <c r="N49" i="1"/>
  <c r="P49" i="1"/>
  <c r="R174" i="1"/>
  <c r="R169" i="1" s="1"/>
  <c r="S49" i="1"/>
  <c r="S181" i="1"/>
  <c r="U103" i="1"/>
  <c r="Y103" i="1"/>
  <c r="Y197" i="1"/>
  <c r="AB181" i="1"/>
  <c r="AB174" i="1"/>
  <c r="AB169" i="1" s="1"/>
  <c r="AB141" i="1" s="1"/>
  <c r="AB122" i="1" s="1"/>
  <c r="AB119" i="1" s="1"/>
  <c r="AB114" i="1" s="1"/>
  <c r="AB113" i="1"/>
  <c r="AB58" i="1"/>
  <c r="AB49" i="1"/>
  <c r="AD181" i="1"/>
  <c r="AD174" i="1"/>
  <c r="AD169" i="1" s="1"/>
  <c r="AD141" i="1" s="1"/>
  <c r="AD122" i="1" s="1"/>
  <c r="AD119" i="1" s="1"/>
  <c r="AD114" i="1" s="1"/>
  <c r="AD113" i="1"/>
  <c r="AE113" i="1"/>
  <c r="AE49" i="1"/>
  <c r="AF174" i="1"/>
  <c r="AF169" i="1" s="1"/>
  <c r="AF141" i="1" s="1"/>
  <c r="AF122" i="1" s="1"/>
  <c r="AF119" i="1" s="1"/>
  <c r="AF114" i="1" s="1"/>
  <c r="AG113" i="1"/>
  <c r="AG58" i="1"/>
  <c r="T58" i="1"/>
  <c r="T55" i="1" s="1"/>
  <c r="Y58" i="1"/>
  <c r="Y55" i="1" s="1"/>
  <c r="V174" i="1"/>
  <c r="V169" i="1" s="1"/>
  <c r="Z103" i="1"/>
  <c r="U181" i="1"/>
  <c r="Z181" i="1"/>
  <c r="AC217" i="1"/>
  <c r="AC212" i="1" s="1"/>
  <c r="AC58" i="1"/>
  <c r="AD103" i="1"/>
  <c r="AE58" i="1"/>
  <c r="AF217" i="1"/>
  <c r="AF212" i="1" s="1"/>
  <c r="AG197" i="1"/>
  <c r="AK33" i="1"/>
  <c r="N58" i="1"/>
  <c r="N55" i="1" s="1"/>
  <c r="AE181" i="1"/>
  <c r="AC181" i="1"/>
  <c r="AG181" i="1"/>
  <c r="AH58" i="1"/>
  <c r="M49" i="1"/>
  <c r="O49" i="1"/>
  <c r="Q174" i="1"/>
  <c r="Q169" i="1" s="1"/>
  <c r="Q49" i="1"/>
  <c r="V58" i="1"/>
  <c r="V55" i="1" s="1"/>
  <c r="W49" i="1"/>
  <c r="AA58" i="1"/>
  <c r="AA55" i="1" s="1"/>
  <c r="AC174" i="1"/>
  <c r="AC169" i="1" s="1"/>
  <c r="AC141" i="1" s="1"/>
  <c r="AC122" i="1" s="1"/>
  <c r="AC119" i="1" s="1"/>
  <c r="AC114" i="1" s="1"/>
  <c r="AK37" i="1"/>
  <c r="M58" i="1"/>
  <c r="M55" i="1" s="1"/>
  <c r="E49" i="1"/>
  <c r="C49" i="1"/>
  <c r="E181" i="1"/>
  <c r="AK106" i="1"/>
  <c r="O58" i="1"/>
  <c r="O55" i="1" s="1"/>
  <c r="Q103" i="1"/>
  <c r="R58" i="1"/>
  <c r="R55" i="1" s="1"/>
  <c r="T174" i="1"/>
  <c r="T169" i="1" s="1"/>
  <c r="X174" i="1"/>
  <c r="X169" i="1" s="1"/>
  <c r="V103" i="1"/>
  <c r="V197" i="1"/>
  <c r="V181" i="1"/>
  <c r="Y181" i="1"/>
  <c r="AC197" i="1"/>
  <c r="AC103" i="1"/>
  <c r="C58" i="1"/>
  <c r="C55" i="1" s="1"/>
  <c r="G58" i="1"/>
  <c r="G55" i="1" s="1"/>
  <c r="D58" i="1"/>
  <c r="D55" i="1" s="1"/>
  <c r="H103" i="1"/>
  <c r="H58" i="1"/>
  <c r="H49" i="1"/>
  <c r="M174" i="1"/>
  <c r="M169" i="1" s="1"/>
  <c r="M103" i="1"/>
  <c r="M181" i="1"/>
  <c r="N103" i="1"/>
  <c r="O174" i="1"/>
  <c r="O169" i="1" s="1"/>
  <c r="O103" i="1"/>
  <c r="O181" i="1"/>
  <c r="P174" i="1"/>
  <c r="P169" i="1" s="1"/>
  <c r="P103" i="1"/>
  <c r="P58" i="1"/>
  <c r="P55" i="1" s="1"/>
  <c r="Q58" i="1"/>
  <c r="Q55" i="1" s="1"/>
  <c r="R103" i="1"/>
  <c r="R49" i="1"/>
  <c r="S174" i="1"/>
  <c r="S169" i="1" s="1"/>
  <c r="S103" i="1"/>
  <c r="T49" i="1"/>
  <c r="U49" i="1"/>
  <c r="V49" i="1"/>
  <c r="X49" i="1"/>
  <c r="Z49" i="1"/>
  <c r="AA49" i="1"/>
  <c r="U174" i="1"/>
  <c r="U169" i="1" s="1"/>
  <c r="Y174" i="1"/>
  <c r="Y169" i="1" s="1"/>
  <c r="AA174" i="1"/>
  <c r="AA169" i="1" s="1"/>
  <c r="T103" i="1"/>
  <c r="X103" i="1"/>
  <c r="T197" i="1"/>
  <c r="X197" i="1"/>
  <c r="P181" i="1"/>
  <c r="U58" i="1"/>
  <c r="U55" i="1" s="1"/>
  <c r="X58" i="1"/>
  <c r="X55" i="1" s="1"/>
  <c r="Z58" i="1"/>
  <c r="Z55" i="1" s="1"/>
  <c r="W103" i="1"/>
  <c r="AA103" i="1"/>
  <c r="W197" i="1"/>
  <c r="AA197" i="1"/>
  <c r="T181" i="1"/>
  <c r="W181" i="1"/>
  <c r="X181" i="1"/>
  <c r="AA181" i="1"/>
  <c r="AB217" i="1"/>
  <c r="AB212" i="1" s="1"/>
  <c r="AB197" i="1"/>
  <c r="AK265" i="1"/>
  <c r="AK264" i="1"/>
  <c r="AK119" i="1"/>
  <c r="AK94" i="1"/>
  <c r="AK97" i="1"/>
  <c r="AK16" i="1"/>
  <c r="F58" i="1"/>
  <c r="F55" i="1" s="1"/>
  <c r="C181" i="1"/>
  <c r="D181" i="1"/>
  <c r="AK114" i="1"/>
  <c r="AK259" i="1"/>
  <c r="G181" i="1"/>
  <c r="F181" i="1"/>
  <c r="AK96" i="1"/>
  <c r="AJ15" i="1" l="1"/>
  <c r="AH15" i="1"/>
  <c r="AK217" i="1"/>
  <c r="N15" i="1"/>
  <c r="AK174" i="1"/>
  <c r="S15" i="1"/>
  <c r="Y15" i="1"/>
  <c r="AK197" i="1"/>
  <c r="AK49" i="1"/>
  <c r="AK58" i="1"/>
  <c r="AK82" i="1"/>
  <c r="AK103" i="1"/>
  <c r="AC15" i="1"/>
  <c r="C15" i="1"/>
  <c r="AI15" i="1"/>
  <c r="AA15" i="1"/>
  <c r="T15" i="1"/>
  <c r="R15" i="1"/>
  <c r="O15" i="1"/>
  <c r="AE15" i="1"/>
  <c r="AF15" i="1"/>
  <c r="AD15" i="1"/>
  <c r="E15" i="1"/>
  <c r="F15" i="1"/>
  <c r="G15" i="1"/>
  <c r="H15" i="1"/>
  <c r="AG15" i="1"/>
  <c r="X15" i="1"/>
  <c r="U15" i="1"/>
  <c r="P15" i="1"/>
  <c r="M15" i="1"/>
  <c r="W15" i="1"/>
  <c r="Z15" i="1"/>
  <c r="V15" i="1"/>
  <c r="Q15" i="1"/>
  <c r="AB15" i="1"/>
  <c r="D15" i="1"/>
  <c r="AK113" i="1"/>
  <c r="AK181" i="1"/>
  <c r="AK100" i="1" l="1"/>
  <c r="AK15" i="1"/>
</calcChain>
</file>

<file path=xl/sharedStrings.xml><?xml version="1.0" encoding="utf-8"?>
<sst xmlns="http://schemas.openxmlformats.org/spreadsheetml/2006/main" count="540" uniqueCount="250">
  <si>
    <t xml:space="preserve"> </t>
  </si>
  <si>
    <t>Nazwa działu, rozdziału, paragrafu</t>
  </si>
  <si>
    <t>w tym:</t>
  </si>
  <si>
    <t>Pozostała działalność</t>
  </si>
  <si>
    <t>Szpitale ogólne</t>
  </si>
  <si>
    <t>Domy pomocy społecznej</t>
  </si>
  <si>
    <t>Zwiększ</t>
  </si>
  <si>
    <t>Zmniejsz</t>
  </si>
  <si>
    <t>010 Rolnictwo i łowiectwo</t>
  </si>
  <si>
    <t>700 Gospodarka mieszkaniowa</t>
  </si>
  <si>
    <t>Gospodarka gruntami i nieruchomościami</t>
  </si>
  <si>
    <t>710 Działalność usługowa</t>
  </si>
  <si>
    <t>Powiatowy inspektorat nadzoru budowlanego</t>
  </si>
  <si>
    <t>750 Administracja publiczna</t>
  </si>
  <si>
    <t>Urzędy wojewódzkie</t>
  </si>
  <si>
    <t>754 Bezpieczeństwo publiczne i ochrona przeciwpożarowa</t>
  </si>
  <si>
    <t>Komendy powiatowe Państwowej Straży Pożarnej</t>
  </si>
  <si>
    <t>758 Różne rozliczenia</t>
  </si>
  <si>
    <t>801 Oświata i wychowanie</t>
  </si>
  <si>
    <t>851 Ochrona zdrowia</t>
  </si>
  <si>
    <t>85321</t>
  </si>
  <si>
    <t>Składki na ubezpieczenie zdrowotne</t>
  </si>
  <si>
    <t>Budżet       potrzeb</t>
  </si>
  <si>
    <t>85156</t>
  </si>
  <si>
    <t>Szkoły zawodowe</t>
  </si>
  <si>
    <t>70005</t>
  </si>
  <si>
    <t>71015</t>
  </si>
  <si>
    <t>75011</t>
  </si>
  <si>
    <t>75020</t>
  </si>
  <si>
    <t>75045</t>
  </si>
  <si>
    <t>75411</t>
  </si>
  <si>
    <t>80130</t>
  </si>
  <si>
    <t>85111</t>
  </si>
  <si>
    <t>1</t>
  </si>
  <si>
    <t>Dotacja celowa z budżetu państwa na realizację zadań bieżących z zakresu administracji rządowej zleconych powiatowi</t>
  </si>
  <si>
    <t>756 Dochody od osób prawnych, fizycznych i jednostek nie posiadających osobowości prawnej</t>
  </si>
  <si>
    <t>Podatek dochodowy od osób fizycznych</t>
  </si>
  <si>
    <t>75801</t>
  </si>
  <si>
    <t>Subwencje ogólne</t>
  </si>
  <si>
    <t xml:space="preserve">Część oświatowa subwencji ogólnej </t>
  </si>
  <si>
    <t>75803</t>
  </si>
  <si>
    <t>Część wyrównawcza subwencji ogólnej</t>
  </si>
  <si>
    <t>75622</t>
  </si>
  <si>
    <t>Udziały powiatów w podatkach stanowiących dochód budżetu państwa</t>
  </si>
  <si>
    <t>Dotacja z budżetu państwa na realizację zadań bieżących własnych powiatu</t>
  </si>
  <si>
    <t>Dochody z najmu</t>
  </si>
  <si>
    <t>Pozostałe dochody</t>
  </si>
  <si>
    <t>Zespoły ds. orzekania o stopniu niepełn.</t>
  </si>
  <si>
    <t>Opłata komunikacyjna</t>
  </si>
  <si>
    <t>Różne opłaty</t>
  </si>
  <si>
    <t>Wpływy z usług</t>
  </si>
  <si>
    <t>DOCHODY OGÓŁEM:</t>
  </si>
  <si>
    <t>01095</t>
  </si>
  <si>
    <t>Wpływy z różnych opłat</t>
  </si>
  <si>
    <t>Zwiększ.</t>
  </si>
  <si>
    <t>Zmniejsz.</t>
  </si>
  <si>
    <t>Wykonanie 2002</t>
  </si>
  <si>
    <t>Rozdz., §</t>
  </si>
  <si>
    <t>2110</t>
  </si>
  <si>
    <t>0690</t>
  </si>
  <si>
    <t>2130</t>
  </si>
  <si>
    <t>2360</t>
  </si>
  <si>
    <t>0750</t>
  </si>
  <si>
    <t>0830</t>
  </si>
  <si>
    <t>0970</t>
  </si>
  <si>
    <t>2120</t>
  </si>
  <si>
    <t>0420</t>
  </si>
  <si>
    <t>0010</t>
  </si>
  <si>
    <t>2920</t>
  </si>
  <si>
    <t>852 Pomoc społeczna</t>
  </si>
  <si>
    <t>853 Pozostałe zadania w zakresie polityki społecznej</t>
  </si>
  <si>
    <t>85202</t>
  </si>
  <si>
    <t>75832</t>
  </si>
  <si>
    <t>Część równoważąca subwencji ogólnej dla powiatów</t>
  </si>
  <si>
    <t>Usługi</t>
  </si>
  <si>
    <t>600 Transport</t>
  </si>
  <si>
    <t>60014</t>
  </si>
  <si>
    <t>Drogi publiczne powiatowe</t>
  </si>
  <si>
    <t>0470</t>
  </si>
  <si>
    <t>Plan 2005</t>
  </si>
  <si>
    <t>854 Edukacyjna opieka wychowawcza</t>
  </si>
  <si>
    <t>6300</t>
  </si>
  <si>
    <t>0870</t>
  </si>
  <si>
    <t>85324</t>
  </si>
  <si>
    <t>PFRON</t>
  </si>
  <si>
    <t>Rodziny zastępcze</t>
  </si>
  <si>
    <t>85333</t>
  </si>
  <si>
    <t>Powiatowe urzędy pracy</t>
  </si>
  <si>
    <t>2690</t>
  </si>
  <si>
    <t>Środki z Funduszu Pracy otrzymane przez powiat z przeznaczeniem na finansowanie kosztów wynagr. i składek na ubezp. społ. pracowników pup</t>
  </si>
  <si>
    <t>Wpływy z różnych dochodów</t>
  </si>
  <si>
    <t>0920</t>
  </si>
  <si>
    <t>Pozostałe odsetki</t>
  </si>
  <si>
    <t>0020</t>
  </si>
  <si>
    <t>Podatek dochodowy od osób prawnych</t>
  </si>
  <si>
    <t>85403</t>
  </si>
  <si>
    <t>Specjalne ośrodki szkolno-wychowawcze</t>
  </si>
  <si>
    <t>Dochody jst związane z realizacją zadań z zakresu administracji rządowej oraz innych zleconych ustawami</t>
  </si>
  <si>
    <t>80120</t>
  </si>
  <si>
    <t>Licea ogólnokształcące</t>
  </si>
  <si>
    <t>85406</t>
  </si>
  <si>
    <t>Poradnie psychologiczno-pedagogiczne</t>
  </si>
  <si>
    <t>85410</t>
  </si>
  <si>
    <t>Bursy szkolne</t>
  </si>
  <si>
    <t>85417</t>
  </si>
  <si>
    <t>Szkolne schroniska młodzieżowe</t>
  </si>
  <si>
    <t>85401</t>
  </si>
  <si>
    <t>Świetlice szkolne</t>
  </si>
  <si>
    <t>0680</t>
  </si>
  <si>
    <t>85218</t>
  </si>
  <si>
    <t>PCPR</t>
  </si>
  <si>
    <t>Plan 2008</t>
  </si>
  <si>
    <t>Plan po zmianie</t>
  </si>
  <si>
    <t>Wpływy z tytułu pomocy finansowej udzielanej między jst na dofinansowanie inwestycji własnych i zakupów inwest.</t>
  </si>
  <si>
    <t>0490</t>
  </si>
  <si>
    <t>Wpływy z innych opłat lokalnych pobieranych przez jst na podstawie odrębnych ustaw</t>
  </si>
  <si>
    <t>Pozostae odsetki</t>
  </si>
  <si>
    <t>%wykonania planu</t>
  </si>
  <si>
    <t>Pozostale odsetki</t>
  </si>
  <si>
    <t>-</t>
  </si>
  <si>
    <t>Wpływy ze sprzedaży usług</t>
  </si>
  <si>
    <t>0580</t>
  </si>
  <si>
    <t>Grzywny i inne kary pieniężne od osób prawnych i jedn org.</t>
  </si>
  <si>
    <t>71095</t>
  </si>
  <si>
    <t>Kwalifikacja wojskowa</t>
  </si>
  <si>
    <t>75802</t>
  </si>
  <si>
    <t>80102</t>
  </si>
  <si>
    <t>Szkoły podstawowe specjalne</t>
  </si>
  <si>
    <t>2701</t>
  </si>
  <si>
    <t>Środki na dofinansowanie własnych zadań bieżących gmin, powiatów pozyskane z innych źródeł</t>
  </si>
  <si>
    <t>80195</t>
  </si>
  <si>
    <t>0960</t>
  </si>
  <si>
    <t>Wpływy z najmu</t>
  </si>
  <si>
    <t>900 Gospodarka komunalna i ochrona środowiska</t>
  </si>
  <si>
    <t>90019</t>
  </si>
  <si>
    <t>Wpływy i wydatki związane z gromadzeniem środków z opłat i kar za korzystanie ze środowiska</t>
  </si>
  <si>
    <t>Dochody bieżące</t>
  </si>
  <si>
    <t>Dochody majątkowe</t>
  </si>
  <si>
    <t>85395</t>
  </si>
  <si>
    <t>60095</t>
  </si>
  <si>
    <t>2760</t>
  </si>
  <si>
    <t>2910</t>
  </si>
  <si>
    <t>Środki na uzupełnienie dochodów powiatów</t>
  </si>
  <si>
    <t>Darowizny</t>
  </si>
  <si>
    <t>2900</t>
  </si>
  <si>
    <t>6180</t>
  </si>
  <si>
    <t>Środki na inwestycje na drogach publicznych</t>
  </si>
  <si>
    <t>Gimnazja specjalne</t>
  </si>
  <si>
    <t>75075</t>
  </si>
  <si>
    <t>Promocja jst</t>
  </si>
  <si>
    <t>6260</t>
  </si>
  <si>
    <t>80111</t>
  </si>
  <si>
    <t>0900</t>
  </si>
  <si>
    <t>Odsetki od dotacji pobranych w nadmiernej wysokości lub wykorzystanych niezgodnie z przeznaczeniem</t>
  </si>
  <si>
    <t>Wpływy ze zwrotów dotacji pobranych w nadmiernej wysokości lub wykorzystanych niezgodnie z przeznaczeniem</t>
  </si>
  <si>
    <t>926 Kultura fizyczna</t>
  </si>
  <si>
    <t>92601</t>
  </si>
  <si>
    <t>Obiekty sportowe</t>
  </si>
  <si>
    <t>Dochody wg grup paragrafów</t>
  </si>
  <si>
    <t>0550</t>
  </si>
  <si>
    <t>0590</t>
  </si>
  <si>
    <t>0650</t>
  </si>
  <si>
    <t>75515</t>
  </si>
  <si>
    <t>80134</t>
  </si>
  <si>
    <t>2160</t>
  </si>
  <si>
    <t>2007</t>
  </si>
  <si>
    <t>85311</t>
  </si>
  <si>
    <t>Starostwo Powiatowe</t>
  </si>
  <si>
    <t>Nieodpłatna pomoc prawna</t>
  </si>
  <si>
    <t>Szkoły zawodowe specjalne</t>
  </si>
  <si>
    <t>Rehabilitacja zawodowa i społeczna osób niepełnosprawnych</t>
  </si>
  <si>
    <t>Wpływy z opłat z tytułu użytkowania wieczystego nieruchomości</t>
  </si>
  <si>
    <t>Wpływy z opłat za koncesje i licencje</t>
  </si>
  <si>
    <t>Wpływy z opłat za wydanie prawa jazdy</t>
  </si>
  <si>
    <t>Dotacje celowe otrzymane z budż. państwa na realizację bieżących zadań własnych powiatu</t>
  </si>
  <si>
    <t>755 Wymiar sprawiedliwości</t>
  </si>
  <si>
    <t>RAZEM</t>
  </si>
  <si>
    <t>Opłaty z tyt.trwałego zarządu, użytkowania i służebności</t>
  </si>
  <si>
    <t>2460</t>
  </si>
  <si>
    <t>0940</t>
  </si>
  <si>
    <t>Wpływy z rozl./zwrotów z lat ub.</t>
  </si>
  <si>
    <t>0640</t>
  </si>
  <si>
    <t>Wpływy z tyt. kosztów egzek., kosztów upom.</t>
  </si>
  <si>
    <t>8120</t>
  </si>
  <si>
    <t>Wpłaty odsetek od pożyczek udzielonych przez jst</t>
  </si>
  <si>
    <t>75478</t>
  </si>
  <si>
    <t>Usuwanie skutków klęsk żywiołowych</t>
  </si>
  <si>
    <t>0610</t>
  </si>
  <si>
    <t>Wpływy z opłat egzaminacyjnych, za wydanie świadectw, dyplomów i ich duplikatów</t>
  </si>
  <si>
    <t>0950</t>
  </si>
  <si>
    <t>Dotacja celowa z budżetu państwa na realizację zadań bieżących w ramach porozumień z organami adm. rządowej</t>
  </si>
  <si>
    <t>Wpływy ze sprzedazy składników majątkowych</t>
  </si>
  <si>
    <t>855 Rodzina</t>
  </si>
  <si>
    <t>85508</t>
  </si>
  <si>
    <t>Wpływy od rodziców za pobyt dziecka w pieczy zast.</t>
  </si>
  <si>
    <t>Dotacje celowe z budżetu państwa na zadania bieżace z zakresu adm. rządowej zlecone powiatom - real. dodatku wychowawczego oraz dodatku do zryczałtowanej kwoty stanowiących pomoc państwa w wychowywaniu dzieci</t>
  </si>
  <si>
    <t>Wpływy z wpłat gmin i powiatów na rzecz jst na dofin. zadań bieżacych</t>
  </si>
  <si>
    <t>85510</t>
  </si>
  <si>
    <t>Działalność placówek opiek.-wychowawczych</t>
  </si>
  <si>
    <t>Uzupełnienie subwencji ogólnej dla jst</t>
  </si>
  <si>
    <t>Wpływy ze zwrotów dotacji oraz płatności wykorzystanych niezgodnie z przeznaczeniem lub pobranych w nadmiernej wysokości</t>
  </si>
  <si>
    <t>71012</t>
  </si>
  <si>
    <t>Zadania z zakresu geodezji i kartografii</t>
  </si>
  <si>
    <t>752 Obrona narodowa</t>
  </si>
  <si>
    <t>75295</t>
  </si>
  <si>
    <t>75414</t>
  </si>
  <si>
    <t>Obrona cywilna</t>
  </si>
  <si>
    <t>75495</t>
  </si>
  <si>
    <t>Dotacje otrzymane z państowoych fundfuszy celowych na finansowanie lub dofinansowanie realizacji inwestycji lub zakupów inwestycyjnych jednostek sektora finansów publicznych</t>
  </si>
  <si>
    <t>757 Obsługa długu publicznego</t>
  </si>
  <si>
    <t>75704</t>
  </si>
  <si>
    <t>Rozliczenia z tytułu poręczeń i gwarancji udzielonych przez Skarb Państwa lub jst</t>
  </si>
  <si>
    <t>8030</t>
  </si>
  <si>
    <t>Wpływy z tytułu krajowych poręczeń lub gwarancji</t>
  </si>
  <si>
    <t>80115</t>
  </si>
  <si>
    <t>Technika</t>
  </si>
  <si>
    <t>2009</t>
  </si>
  <si>
    <t>2057</t>
  </si>
  <si>
    <t>2059</t>
  </si>
  <si>
    <t>6257</t>
  </si>
  <si>
    <t>6259</t>
  </si>
  <si>
    <t>Dotacje celowe w ramach programów finansowanych z udziałem środków europejskich oraz środków, o których mowa w art. 5 ust. 1 pkt 3 oraz ust. 3 pkt 5 i 6</t>
  </si>
  <si>
    <t xml:space="preserve">Dotacje celowe w ramach programów finansowanych z udziałem środków europejskich oraz środków, o których mowa w art. 5 ust. 3 pkt 5 lit. a i b </t>
  </si>
  <si>
    <t>80153</t>
  </si>
  <si>
    <t>Zapewnienie uczniom prawa do bezpłatnego dostępu do podręczników, materiałów edukacyjnych i ćwiczeniowych</t>
  </si>
  <si>
    <t>0620</t>
  </si>
  <si>
    <t>Wpływy z opłat za zezwolenia</t>
  </si>
  <si>
    <t>85504</t>
  </si>
  <si>
    <t>Wspieranie rodziny</t>
  </si>
  <si>
    <t xml:space="preserve">WYKONANIE DOCHODÓW BUDŻETU POWIATU RADOMSZCZAŃSKIEGO 
ZA OKRES 01.01.-31.12.2019 r. </t>
  </si>
  <si>
    <t>Wykonanie na 31.12.2019 r.</t>
  </si>
  <si>
    <t>020 Leśnictwo</t>
  </si>
  <si>
    <t>02002</t>
  </si>
  <si>
    <t>Nadzór nad gospodarką leśną</t>
  </si>
  <si>
    <t>Środki otrzymane od pozostałych jednostek sektora finansów publicznych</t>
  </si>
  <si>
    <t>2170</t>
  </si>
  <si>
    <t>Środki otrzymane z państwowych funduszy celowych na realizację zadań bieżących jst</t>
  </si>
  <si>
    <t>6350</t>
  </si>
  <si>
    <t>Środki otrzymane z państwowych funduszy celowych na finansowanie lub dofinansowanie kosztów realizacji inwestycji i zakupów inwestycyjnych jst</t>
  </si>
  <si>
    <t>0760</t>
  </si>
  <si>
    <t>Wpływy z tyt. przekształcenia prawa użytkowania wieczystego przysługującego os. fiz. w prawo własności</t>
  </si>
  <si>
    <t>Wpływy ze sprzedaży składników majątkowych</t>
  </si>
  <si>
    <t>Wpływy z tytułu grzywien i innych kar pieniężnych od os. prawnych i jedn. org.</t>
  </si>
  <si>
    <t>2700</t>
  </si>
  <si>
    <t>80116</t>
  </si>
  <si>
    <t>Szkoły policealne</t>
  </si>
  <si>
    <t>Wpływy z tytułu kar i odszkodowań wynikajacych z umów</t>
  </si>
  <si>
    <t>2440</t>
  </si>
  <si>
    <t>Dotacje otrzymane z państwowych funduszy celowych na realizację zadań bieżacych jst</t>
  </si>
  <si>
    <t>Załącznik nr 1 do informacji z wykonania budżetu za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</si>
</sst>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sz val="12"/>
      <color indexed="1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color indexed="10"/>
      <name val="Times New Roman CE"/>
      <family val="1"/>
      <charset val="238"/>
    </font>
    <font>
      <b/>
      <i/>
      <sz val="12"/>
      <color indexed="17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color indexed="4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color indexed="48"/>
      <name val="Times New Roman"/>
      <family val="1"/>
      <charset val="238"/>
    </font>
    <font>
      <sz val="12"/>
      <color indexed="48"/>
      <name val="Times New Roman CE"/>
      <charset val="238"/>
    </font>
    <font>
      <sz val="12"/>
      <color indexed="10"/>
      <name val="Times New Roman CE"/>
      <charset val="238"/>
    </font>
    <font>
      <sz val="12"/>
      <color indexed="17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color indexed="17"/>
      <name val="Times New Roman CE"/>
      <charset val="238"/>
    </font>
    <font>
      <b/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70C0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sz val="12"/>
      <color rgb="FF0070C0"/>
      <name val="Times New Roman"/>
      <family val="1"/>
      <charset val="238"/>
    </font>
    <font>
      <sz val="12"/>
      <color rgb="FF0070C0"/>
      <name val="Times New Roman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sz val="12"/>
      <color rgb="FF0070C0"/>
      <name val="Times New Roman CE"/>
      <family val="1"/>
      <charset val="238"/>
    </font>
    <font>
      <b/>
      <sz val="12"/>
      <color indexed="48"/>
      <name val="Times New Roman CE"/>
      <charset val="238"/>
    </font>
    <font>
      <sz val="14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49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/>
    <xf numFmtId="49" fontId="5" fillId="0" borderId="0" xfId="0" applyNumberFormat="1" applyFont="1"/>
    <xf numFmtId="49" fontId="5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49" fontId="10" fillId="0" borderId="1" xfId="0" applyNumberFormat="1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49" fontId="20" fillId="0" borderId="2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2" fillId="0" borderId="0" xfId="0" applyFont="1" applyBorder="1" applyAlignment="1"/>
    <xf numFmtId="0" fontId="23" fillId="0" borderId="2" xfId="0" applyFont="1" applyBorder="1" applyAlignment="1">
      <alignment wrapText="1"/>
    </xf>
    <xf numFmtId="3" fontId="20" fillId="0" borderId="2" xfId="0" applyNumberFormat="1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3" fontId="12" fillId="0" borderId="1" xfId="0" applyNumberFormat="1" applyFont="1" applyBorder="1" applyAlignment="1">
      <alignment horizontal="right"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vertical="top" wrapText="1"/>
    </xf>
    <xf numFmtId="3" fontId="14" fillId="0" borderId="3" xfId="0" applyNumberFormat="1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2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vertical="top" wrapText="1"/>
    </xf>
    <xf numFmtId="3" fontId="12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4" fillId="0" borderId="1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9" fontId="20" fillId="0" borderId="2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wrapText="1"/>
    </xf>
    <xf numFmtId="3" fontId="24" fillId="0" borderId="2" xfId="0" applyNumberFormat="1" applyFont="1" applyFill="1" applyBorder="1" applyAlignment="1">
      <alignment horizontal="right" wrapText="1"/>
    </xf>
    <xf numFmtId="49" fontId="20" fillId="0" borderId="2" xfId="0" applyNumberFormat="1" applyFont="1" applyBorder="1" applyAlignment="1">
      <alignment horizontal="center" vertical="top" wrapText="1"/>
    </xf>
    <xf numFmtId="3" fontId="24" fillId="0" borderId="2" xfId="0" applyNumberFormat="1" applyFont="1" applyBorder="1" applyAlignment="1">
      <alignment horizontal="right" wrapText="1"/>
    </xf>
    <xf numFmtId="0" fontId="24" fillId="0" borderId="0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/>
    <xf numFmtId="49" fontId="9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top" wrapText="1"/>
    </xf>
    <xf numFmtId="3" fontId="26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49" fontId="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right" vertical="top" wrapText="1"/>
    </xf>
    <xf numFmtId="3" fontId="26" fillId="0" borderId="1" xfId="0" applyNumberFormat="1" applyFont="1" applyFill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24" fillId="0" borderId="0" xfId="0" applyFont="1" applyBorder="1" applyAlignment="1"/>
    <xf numFmtId="0" fontId="24" fillId="0" borderId="7" xfId="0" applyFont="1" applyBorder="1" applyAlignment="1">
      <alignment wrapText="1"/>
    </xf>
    <xf numFmtId="3" fontId="24" fillId="0" borderId="1" xfId="0" applyNumberFormat="1" applyFont="1" applyBorder="1" applyAlignment="1">
      <alignment horizontal="right" vertical="top" wrapText="1"/>
    </xf>
    <xf numFmtId="0" fontId="23" fillId="0" borderId="2" xfId="0" applyFont="1" applyBorder="1" applyAlignment="1">
      <alignment vertical="top" wrapText="1"/>
    </xf>
    <xf numFmtId="0" fontId="20" fillId="0" borderId="7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4" fillId="0" borderId="2" xfId="0" applyFont="1" applyBorder="1" applyAlignment="1">
      <alignment wrapText="1"/>
    </xf>
    <xf numFmtId="3" fontId="24" fillId="0" borderId="2" xfId="0" applyNumberFormat="1" applyFont="1" applyBorder="1" applyAlignment="1">
      <alignment wrapText="1"/>
    </xf>
    <xf numFmtId="3" fontId="20" fillId="0" borderId="2" xfId="0" applyNumberFormat="1" applyFont="1" applyBorder="1" applyAlignment="1">
      <alignment wrapText="1"/>
    </xf>
    <xf numFmtId="3" fontId="12" fillId="0" borderId="1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49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/>
    <xf numFmtId="3" fontId="14" fillId="0" borderId="1" xfId="0" applyNumberFormat="1" applyFont="1" applyBorder="1" applyAlignment="1"/>
    <xf numFmtId="3" fontId="12" fillId="0" borderId="1" xfId="0" applyNumberFormat="1" applyFont="1" applyBorder="1" applyAlignment="1"/>
    <xf numFmtId="3" fontId="20" fillId="0" borderId="2" xfId="0" applyNumberFormat="1" applyFont="1" applyBorder="1" applyAlignment="1"/>
    <xf numFmtId="49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vertical="top" wrapText="1"/>
    </xf>
    <xf numFmtId="4" fontId="24" fillId="0" borderId="2" xfId="0" applyNumberFormat="1" applyFont="1" applyFill="1" applyBorder="1" applyAlignment="1">
      <alignment horizontal="right" wrapText="1"/>
    </xf>
    <xf numFmtId="4" fontId="24" fillId="0" borderId="2" xfId="0" applyNumberFormat="1" applyFont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vertical="top" wrapText="1"/>
    </xf>
    <xf numFmtId="4" fontId="20" fillId="0" borderId="2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/>
    <xf numFmtId="4" fontId="12" fillId="0" borderId="1" xfId="0" applyNumberFormat="1" applyFont="1" applyBorder="1" applyAlignment="1">
      <alignment vertical="top"/>
    </xf>
    <xf numFmtId="10" fontId="20" fillId="0" borderId="2" xfId="0" applyNumberFormat="1" applyFont="1" applyBorder="1" applyAlignment="1">
      <alignment horizontal="right" wrapText="1"/>
    </xf>
    <xf numFmtId="10" fontId="10" fillId="0" borderId="1" xfId="0" applyNumberFormat="1" applyFont="1" applyBorder="1" applyAlignment="1">
      <alignment horizontal="right" vertical="top" wrapText="1"/>
    </xf>
    <xf numFmtId="10" fontId="10" fillId="0" borderId="1" xfId="0" quotePrefix="1" applyNumberFormat="1" applyFont="1" applyBorder="1" applyAlignment="1">
      <alignment horizontal="right" vertical="top" wrapText="1"/>
    </xf>
    <xf numFmtId="0" fontId="30" fillId="0" borderId="2" xfId="0" applyFont="1" applyBorder="1" applyAlignment="1">
      <alignment wrapText="1"/>
    </xf>
    <xf numFmtId="0" fontId="31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18" fillId="2" borderId="5" xfId="0" applyNumberFormat="1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right" wrapText="1"/>
    </xf>
    <xf numFmtId="10" fontId="18" fillId="2" borderId="5" xfId="0" applyNumberFormat="1" applyFont="1" applyFill="1" applyBorder="1" applyAlignment="1">
      <alignment horizontal="right" wrapText="1"/>
    </xf>
    <xf numFmtId="0" fontId="19" fillId="3" borderId="6" xfId="0" applyFont="1" applyFill="1" applyBorder="1" applyAlignment="1">
      <alignment wrapText="1"/>
    </xf>
    <xf numFmtId="3" fontId="9" fillId="3" borderId="6" xfId="0" applyNumberFormat="1" applyFont="1" applyFill="1" applyBorder="1" applyAlignment="1">
      <alignment horizontal="right" wrapText="1"/>
    </xf>
    <xf numFmtId="4" fontId="9" fillId="3" borderId="6" xfId="0" applyNumberFormat="1" applyFont="1" applyFill="1" applyBorder="1" applyAlignment="1">
      <alignment horizontal="right" wrapText="1"/>
    </xf>
    <xf numFmtId="10" fontId="9" fillId="3" borderId="6" xfId="0" applyNumberFormat="1" applyFont="1" applyFill="1" applyBorder="1" applyAlignment="1">
      <alignment horizontal="right" wrapText="1"/>
    </xf>
    <xf numFmtId="0" fontId="29" fillId="3" borderId="6" xfId="0" applyFont="1" applyFill="1" applyBorder="1" applyAlignment="1">
      <alignment wrapText="1"/>
    </xf>
    <xf numFmtId="3" fontId="19" fillId="3" borderId="6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horizontal="right" wrapText="1"/>
    </xf>
    <xf numFmtId="0" fontId="9" fillId="3" borderId="6" xfId="0" applyFont="1" applyFill="1" applyBorder="1" applyAlignment="1">
      <alignment wrapText="1"/>
    </xf>
    <xf numFmtId="3" fontId="12" fillId="3" borderId="6" xfId="0" applyNumberFormat="1" applyFont="1" applyFill="1" applyBorder="1" applyAlignment="1">
      <alignment horizontal="right" wrapText="1"/>
    </xf>
    <xf numFmtId="3" fontId="19" fillId="3" borderId="6" xfId="0" applyNumberFormat="1" applyFont="1" applyFill="1" applyBorder="1" applyAlignment="1">
      <alignment wrapText="1"/>
    </xf>
    <xf numFmtId="3" fontId="21" fillId="3" borderId="6" xfId="0" applyNumberFormat="1" applyFont="1" applyFill="1" applyBorder="1" applyAlignment="1">
      <alignment wrapText="1"/>
    </xf>
    <xf numFmtId="3" fontId="22" fillId="3" borderId="6" xfId="0" applyNumberFormat="1" applyFont="1" applyFill="1" applyBorder="1" applyAlignment="1">
      <alignment wrapText="1"/>
    </xf>
    <xf numFmtId="3" fontId="9" fillId="3" borderId="6" xfId="0" applyNumberFormat="1" applyFont="1" applyFill="1" applyBorder="1" applyAlignment="1">
      <alignment wrapText="1"/>
    </xf>
    <xf numFmtId="4" fontId="9" fillId="3" borderId="6" xfId="0" applyNumberFormat="1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0" fillId="2" borderId="3" xfId="0" applyFont="1" applyFill="1" applyBorder="1" applyAlignment="1"/>
    <xf numFmtId="0" fontId="13" fillId="2" borderId="3" xfId="0" applyFont="1" applyFill="1" applyBorder="1" applyAlignment="1"/>
    <xf numFmtId="0" fontId="14" fillId="2" borderId="3" xfId="0" applyFont="1" applyFill="1" applyBorder="1" applyAlignment="1"/>
    <xf numFmtId="10" fontId="24" fillId="2" borderId="3" xfId="0" applyNumberFormat="1" applyFont="1" applyFill="1" applyBorder="1" applyAlignment="1">
      <alignment horizontal="right" vertical="top" wrapText="1"/>
    </xf>
    <xf numFmtId="4" fontId="18" fillId="2" borderId="5" xfId="0" applyNumberFormat="1" applyFont="1" applyFill="1" applyBorder="1" applyAlignment="1">
      <alignment horizontal="right" wrapText="1"/>
    </xf>
    <xf numFmtId="4" fontId="20" fillId="0" borderId="2" xfId="0" applyNumberFormat="1" applyFont="1" applyBorder="1" applyAlignment="1"/>
    <xf numFmtId="4" fontId="10" fillId="2" borderId="3" xfId="0" applyNumberFormat="1" applyFont="1" applyFill="1" applyBorder="1" applyAlignment="1"/>
    <xf numFmtId="49" fontId="10" fillId="0" borderId="1" xfId="0" applyNumberFormat="1" applyFont="1" applyBorder="1" applyAlignment="1">
      <alignment horizontal="left" vertical="top" wrapText="1"/>
    </xf>
    <xf numFmtId="0" fontId="30" fillId="0" borderId="2" xfId="0" applyFont="1" applyFill="1" applyBorder="1" applyAlignment="1">
      <alignment wrapText="1"/>
    </xf>
    <xf numFmtId="3" fontId="32" fillId="0" borderId="2" xfId="0" applyNumberFormat="1" applyFont="1" applyBorder="1" applyAlignment="1">
      <alignment horizontal="right" vertical="top" wrapText="1"/>
    </xf>
    <xf numFmtId="3" fontId="35" fillId="0" borderId="2" xfId="0" applyNumberFormat="1" applyFont="1" applyBorder="1" applyAlignment="1">
      <alignment horizontal="right" vertical="top" wrapText="1"/>
    </xf>
    <xf numFmtId="49" fontId="33" fillId="0" borderId="1" xfId="0" applyNumberFormat="1" applyFont="1" applyBorder="1" applyAlignment="1">
      <alignment horizontal="center" wrapText="1"/>
    </xf>
    <xf numFmtId="49" fontId="32" fillId="0" borderId="2" xfId="0" applyNumberFormat="1" applyFont="1" applyBorder="1" applyAlignment="1">
      <alignment horizontal="center" wrapText="1"/>
    </xf>
    <xf numFmtId="0" fontId="35" fillId="0" borderId="7" xfId="0" applyFont="1" applyBorder="1" applyAlignment="1">
      <alignment vertical="top" wrapText="1"/>
    </xf>
    <xf numFmtId="4" fontId="35" fillId="0" borderId="2" xfId="0" applyNumberFormat="1" applyFont="1" applyBorder="1" applyAlignment="1">
      <alignment horizontal="right" wrapText="1"/>
    </xf>
    <xf numFmtId="10" fontId="32" fillId="0" borderId="2" xfId="0" applyNumberFormat="1" applyFont="1" applyBorder="1" applyAlignment="1">
      <alignment horizontal="right" wrapText="1"/>
    </xf>
    <xf numFmtId="0" fontId="36" fillId="0" borderId="1" xfId="0" applyFont="1" applyBorder="1" applyAlignment="1">
      <alignment wrapText="1"/>
    </xf>
    <xf numFmtId="3" fontId="36" fillId="0" borderId="1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wrapText="1"/>
    </xf>
    <xf numFmtId="4" fontId="33" fillId="0" borderId="1" xfId="0" applyNumberFormat="1" applyFont="1" applyBorder="1" applyAlignment="1">
      <alignment wrapText="1"/>
    </xf>
    <xf numFmtId="0" fontId="34" fillId="0" borderId="2" xfId="0" applyFont="1" applyBorder="1" applyAlignment="1">
      <alignment wrapText="1"/>
    </xf>
    <xf numFmtId="0" fontId="34" fillId="4" borderId="2" xfId="0" applyFont="1" applyFill="1" applyBorder="1" applyAlignment="1">
      <alignment wrapText="1"/>
    </xf>
    <xf numFmtId="3" fontId="35" fillId="4" borderId="2" xfId="0" applyNumberFormat="1" applyFont="1" applyFill="1" applyBorder="1" applyAlignment="1">
      <alignment horizontal="right" wrapText="1"/>
    </xf>
    <xf numFmtId="3" fontId="38" fillId="4" borderId="2" xfId="0" applyNumberFormat="1" applyFont="1" applyFill="1" applyBorder="1" applyAlignment="1">
      <alignment horizontal="right" wrapText="1"/>
    </xf>
    <xf numFmtId="4" fontId="38" fillId="4" borderId="2" xfId="0" applyNumberFormat="1" applyFont="1" applyFill="1" applyBorder="1" applyAlignment="1">
      <alignment horizontal="right" wrapText="1"/>
    </xf>
    <xf numFmtId="10" fontId="38" fillId="4" borderId="2" xfId="0" applyNumberFormat="1" applyFont="1" applyFill="1" applyBorder="1" applyAlignment="1">
      <alignment horizontal="right" wrapText="1"/>
    </xf>
    <xf numFmtId="3" fontId="12" fillId="4" borderId="1" xfId="0" applyNumberFormat="1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 wrapText="1"/>
    </xf>
    <xf numFmtId="4" fontId="10" fillId="4" borderId="1" xfId="0" applyNumberFormat="1" applyFont="1" applyFill="1" applyBorder="1" applyAlignment="1">
      <alignment horizontal="right" vertical="top" wrapText="1"/>
    </xf>
    <xf numFmtId="10" fontId="10" fillId="4" borderId="1" xfId="0" applyNumberFormat="1" applyFont="1" applyFill="1" applyBorder="1" applyAlignment="1">
      <alignment horizontal="right" vertical="top" wrapText="1"/>
    </xf>
    <xf numFmtId="0" fontId="19" fillId="0" borderId="0" xfId="0" applyFont="1" applyBorder="1" applyAlignment="1"/>
    <xf numFmtId="10" fontId="39" fillId="2" borderId="9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/>
    <xf numFmtId="0" fontId="13" fillId="2" borderId="1" xfId="0" applyFont="1" applyFill="1" applyBorder="1" applyAlignment="1"/>
    <xf numFmtId="0" fontId="14" fillId="2" borderId="1" xfId="0" applyFont="1" applyFill="1" applyBorder="1" applyAlignment="1"/>
    <xf numFmtId="4" fontId="10" fillId="2" borderId="1" xfId="0" applyNumberFormat="1" applyFont="1" applyFill="1" applyBorder="1" applyAlignment="1"/>
    <xf numFmtId="10" fontId="24" fillId="2" borderId="1" xfId="0" applyNumberFormat="1" applyFont="1" applyFill="1" applyBorder="1" applyAlignment="1">
      <alignment horizontal="right" vertical="top" wrapText="1"/>
    </xf>
    <xf numFmtId="0" fontId="19" fillId="2" borderId="15" xfId="0" applyFont="1" applyFill="1" applyBorder="1" applyAlignment="1"/>
    <xf numFmtId="4" fontId="19" fillId="2" borderId="14" xfId="0" applyNumberFormat="1" applyFont="1" applyFill="1" applyBorder="1" applyAlignment="1"/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2" borderId="9" xfId="0" applyFont="1" applyFill="1" applyBorder="1" applyAlignment="1"/>
    <xf numFmtId="0" fontId="27" fillId="2" borderId="9" xfId="0" applyFont="1" applyFill="1" applyBorder="1" applyAlignment="1"/>
    <xf numFmtId="0" fontId="28" fillId="2" borderId="9" xfId="0" applyFont="1" applyFill="1" applyBorder="1" applyAlignment="1"/>
    <xf numFmtId="4" fontId="19" fillId="2" borderId="9" xfId="0" applyNumberFormat="1" applyFont="1" applyFill="1" applyBorder="1" applyAlignment="1"/>
    <xf numFmtId="0" fontId="12" fillId="0" borderId="1" xfId="0" applyFont="1" applyBorder="1" applyAlignment="1">
      <alignment wrapText="1"/>
    </xf>
    <xf numFmtId="49" fontId="10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4" fontId="10" fillId="0" borderId="2" xfId="0" applyNumberFormat="1" applyFont="1" applyBorder="1" applyAlignment="1">
      <alignment vertical="top" wrapText="1"/>
    </xf>
    <xf numFmtId="10" fontId="10" fillId="0" borderId="2" xfId="0" applyNumberFormat="1" applyFont="1" applyBorder="1" applyAlignment="1">
      <alignment horizontal="right" vertical="top" wrapText="1"/>
    </xf>
    <xf numFmtId="10" fontId="19" fillId="3" borderId="6" xfId="0" applyNumberFormat="1" applyFont="1" applyFill="1" applyBorder="1" applyAlignment="1">
      <alignment horizontal="right" wrapText="1"/>
    </xf>
    <xf numFmtId="0" fontId="37" fillId="3" borderId="6" xfId="0" applyFont="1" applyFill="1" applyBorder="1" applyAlignment="1">
      <alignment horizontal="left" wrapText="1"/>
    </xf>
    <xf numFmtId="3" fontId="37" fillId="3" borderId="6" xfId="0" applyNumberFormat="1" applyFont="1" applyFill="1" applyBorder="1" applyAlignment="1">
      <alignment horizontal="right" vertical="top" wrapText="1"/>
    </xf>
    <xf numFmtId="0" fontId="37" fillId="3" borderId="13" xfId="0" applyFont="1" applyFill="1" applyBorder="1" applyAlignment="1">
      <alignment vertical="top" wrapText="1"/>
    </xf>
    <xf numFmtId="4" fontId="37" fillId="3" borderId="6" xfId="0" applyNumberFormat="1" applyFont="1" applyFill="1" applyBorder="1" applyAlignment="1">
      <alignment horizontal="right" wrapText="1"/>
    </xf>
    <xf numFmtId="0" fontId="11" fillId="4" borderId="1" xfId="0" applyFont="1" applyFill="1" applyBorder="1" applyAlignment="1">
      <alignment wrapText="1"/>
    </xf>
    <xf numFmtId="49" fontId="19" fillId="2" borderId="9" xfId="0" applyNumberFormat="1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19" fillId="0" borderId="1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40" fillId="0" borderId="0" xfId="0" applyNumberFormat="1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71"/>
  <sheetViews>
    <sheetView showGridLines="0" tabSelected="1" topLeftCell="A11" zoomScale="88" zoomScaleNormal="88" zoomScaleSheetLayoutView="65" workbookViewId="0">
      <selection activeCell="A11" sqref="A11:AK272"/>
    </sheetView>
  </sheetViews>
  <sheetFormatPr defaultColWidth="9.33203125" defaultRowHeight="13.2" x14ac:dyDescent="0.25"/>
  <cols>
    <col min="1" max="1" width="9.6640625" style="21" customWidth="1"/>
    <col min="2" max="2" width="45.44140625" style="7" customWidth="1"/>
    <col min="3" max="5" width="12.77734375" style="2" hidden="1" customWidth="1"/>
    <col min="6" max="6" width="11.21875" style="2" hidden="1" customWidth="1"/>
    <col min="7" max="7" width="10.77734375" style="2" hidden="1" customWidth="1"/>
    <col min="8" max="8" width="14" style="1" hidden="1" customWidth="1"/>
    <col min="9" max="9" width="11.77734375" style="1" hidden="1" customWidth="1"/>
    <col min="10" max="10" width="12" style="1" hidden="1" customWidth="1"/>
    <col min="11" max="11" width="12.21875" style="2" hidden="1" customWidth="1"/>
    <col min="12" max="12" width="11.6640625" style="2" hidden="1" customWidth="1"/>
    <col min="13" max="13" width="13" style="15" hidden="1" customWidth="1"/>
    <col min="14" max="14" width="14.21875" style="1" hidden="1" customWidth="1"/>
    <col min="15" max="15" width="13" style="16" hidden="1" customWidth="1"/>
    <col min="16" max="16" width="11.21875" style="16" hidden="1" customWidth="1"/>
    <col min="17" max="19" width="11.33203125" style="16" hidden="1" customWidth="1"/>
    <col min="20" max="20" width="16.21875" style="16" hidden="1" customWidth="1"/>
    <col min="21" max="21" width="16" style="16" hidden="1" customWidth="1"/>
    <col min="22" max="22" width="16.21875" style="16" hidden="1" customWidth="1"/>
    <col min="23" max="23" width="14.44140625" style="16" hidden="1" customWidth="1"/>
    <col min="24" max="33" width="15.44140625" style="16" hidden="1" customWidth="1"/>
    <col min="34" max="34" width="19" style="1" customWidth="1"/>
    <col min="35" max="35" width="15.44140625" style="1" hidden="1" customWidth="1"/>
    <col min="36" max="36" width="20.33203125" style="1" customWidth="1"/>
    <col min="37" max="37" width="21.33203125" style="1" customWidth="1"/>
    <col min="38" max="16384" width="9.33203125" style="1"/>
  </cols>
  <sheetData>
    <row r="1" spans="1:37" hidden="1" x14ac:dyDescent="0.25">
      <c r="A1" s="8"/>
      <c r="B1" s="9"/>
      <c r="C1" s="1"/>
      <c r="D1" s="1"/>
      <c r="E1" s="1"/>
      <c r="F1" s="3"/>
      <c r="G1" s="3"/>
      <c r="H1" s="3"/>
      <c r="K1" s="3"/>
      <c r="L1" s="3"/>
      <c r="M1" s="12"/>
    </row>
    <row r="2" spans="1:37" hidden="1" x14ac:dyDescent="0.25">
      <c r="A2" s="8"/>
      <c r="B2" s="9"/>
      <c r="C2" s="1"/>
      <c r="D2" s="1"/>
      <c r="E2" s="1"/>
      <c r="F2" s="3"/>
      <c r="G2" s="3"/>
      <c r="H2" s="3"/>
      <c r="K2" s="3"/>
      <c r="L2" s="3"/>
      <c r="M2" s="12"/>
    </row>
    <row r="3" spans="1:37" hidden="1" x14ac:dyDescent="0.25">
      <c r="A3" s="8"/>
      <c r="B3" s="9"/>
      <c r="C3" s="1"/>
      <c r="D3" s="1"/>
      <c r="E3" s="1"/>
      <c r="F3" s="3"/>
      <c r="G3" s="3"/>
      <c r="H3" s="3"/>
      <c r="K3" s="3"/>
      <c r="L3" s="3"/>
      <c r="M3" s="12"/>
    </row>
    <row r="4" spans="1:37" customFormat="1" hidden="1" x14ac:dyDescent="0.25">
      <c r="A4" s="20"/>
      <c r="B4" s="10"/>
      <c r="F4" s="4"/>
      <c r="G4" s="4"/>
      <c r="H4" s="4"/>
      <c r="K4" s="4"/>
      <c r="L4" s="4"/>
      <c r="M4" s="13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37" customFormat="1" hidden="1" x14ac:dyDescent="0.25">
      <c r="A5" s="20"/>
      <c r="B5" s="17"/>
      <c r="C5" s="5"/>
      <c r="D5" s="18"/>
      <c r="E5" s="17"/>
      <c r="F5" s="19"/>
      <c r="G5" s="19"/>
      <c r="H5" s="19"/>
      <c r="I5" s="230"/>
      <c r="J5" s="230"/>
      <c r="K5" s="230"/>
      <c r="L5" s="230"/>
      <c r="M5" s="19"/>
      <c r="N5" s="17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</row>
    <row r="6" spans="1:37" customFormat="1" hidden="1" x14ac:dyDescent="0.25">
      <c r="A6" s="20"/>
      <c r="B6" s="17"/>
      <c r="C6" s="5"/>
      <c r="D6" s="18"/>
      <c r="E6" s="17"/>
      <c r="F6" s="19"/>
      <c r="G6" s="19"/>
      <c r="H6" s="19"/>
      <c r="I6" s="230"/>
      <c r="J6" s="230"/>
      <c r="K6" s="230"/>
      <c r="L6" s="230"/>
      <c r="M6" s="19"/>
      <c r="N6" s="17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</row>
    <row r="7" spans="1:37" customFormat="1" hidden="1" x14ac:dyDescent="0.25">
      <c r="A7" s="20"/>
      <c r="B7" s="17"/>
      <c r="C7" s="5"/>
      <c r="D7" s="18"/>
      <c r="E7" s="17"/>
      <c r="F7" s="19"/>
      <c r="G7" s="19"/>
      <c r="H7" s="19"/>
      <c r="I7" s="230"/>
      <c r="J7" s="230"/>
      <c r="K7" s="230"/>
      <c r="L7" s="230"/>
      <c r="M7" s="19"/>
      <c r="N7" s="1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</row>
    <row r="8" spans="1:37" customFormat="1" hidden="1" x14ac:dyDescent="0.25">
      <c r="A8" s="20"/>
      <c r="B8" s="17"/>
      <c r="C8" s="5"/>
      <c r="D8" s="18"/>
      <c r="E8" s="17"/>
      <c r="F8" s="19"/>
      <c r="G8" s="19"/>
      <c r="H8" s="19"/>
      <c r="I8" s="230"/>
      <c r="J8" s="230"/>
      <c r="K8" s="230"/>
      <c r="L8" s="230"/>
      <c r="M8" s="19"/>
      <c r="N8" s="17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</row>
    <row r="9" spans="1:37" customFormat="1" hidden="1" x14ac:dyDescent="0.25">
      <c r="A9" s="20"/>
      <c r="B9" s="17"/>
      <c r="C9" s="5"/>
      <c r="D9" s="18"/>
      <c r="E9" s="17"/>
      <c r="F9" s="19"/>
      <c r="G9" s="19"/>
      <c r="H9" s="19"/>
      <c r="I9" s="17"/>
      <c r="J9" s="17"/>
      <c r="K9" s="19"/>
      <c r="L9" s="19"/>
      <c r="M9" s="19"/>
      <c r="N9" s="17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17"/>
    </row>
    <row r="10" spans="1:37" s="11" customFormat="1" ht="28.5" hidden="1" customHeight="1" x14ac:dyDescent="0.3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</row>
    <row r="11" spans="1:37" s="11" customFormat="1" ht="28.5" customHeight="1" x14ac:dyDescent="0.35">
      <c r="A11" s="231" t="s">
        <v>249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</row>
    <row r="12" spans="1:37" s="11" customFormat="1" ht="47.4" customHeight="1" x14ac:dyDescent="0.25">
      <c r="A12" s="226" t="s">
        <v>229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</row>
    <row r="13" spans="1:37" s="22" customFormat="1" ht="40.200000000000003" customHeight="1" x14ac:dyDescent="0.25">
      <c r="A13" s="194" t="s">
        <v>57</v>
      </c>
      <c r="B13" s="193" t="s">
        <v>1</v>
      </c>
      <c r="C13" s="193" t="s">
        <v>22</v>
      </c>
      <c r="D13" s="220" t="s">
        <v>2</v>
      </c>
      <c r="E13" s="222"/>
      <c r="F13" s="190" t="s">
        <v>6</v>
      </c>
      <c r="G13" s="189" t="s">
        <v>7</v>
      </c>
      <c r="H13" s="189" t="s">
        <v>56</v>
      </c>
      <c r="I13" s="188"/>
      <c r="J13" s="220"/>
      <c r="K13" s="221"/>
      <c r="L13" s="222"/>
      <c r="M13" s="197"/>
      <c r="N13" s="188"/>
      <c r="O13" s="195"/>
      <c r="P13" s="192"/>
      <c r="Q13" s="192"/>
      <c r="R13" s="192"/>
      <c r="S13" s="192"/>
      <c r="T13" s="188" t="s">
        <v>79</v>
      </c>
      <c r="U13" s="220" t="s">
        <v>2</v>
      </c>
      <c r="V13" s="221"/>
      <c r="W13" s="222"/>
      <c r="X13" s="196" t="s">
        <v>55</v>
      </c>
      <c r="Y13" s="187" t="s">
        <v>54</v>
      </c>
      <c r="Z13" s="187"/>
      <c r="AA13" s="187"/>
      <c r="AB13" s="188" t="s">
        <v>111</v>
      </c>
      <c r="AC13" s="220" t="s">
        <v>2</v>
      </c>
      <c r="AD13" s="221"/>
      <c r="AE13" s="222"/>
      <c r="AF13" s="189" t="s">
        <v>55</v>
      </c>
      <c r="AG13" s="189" t="s">
        <v>54</v>
      </c>
      <c r="AH13" s="188" t="s">
        <v>112</v>
      </c>
      <c r="AI13" s="191" t="s">
        <v>2</v>
      </c>
      <c r="AJ13" s="198" t="s">
        <v>230</v>
      </c>
      <c r="AK13" s="198" t="s">
        <v>117</v>
      </c>
    </row>
    <row r="14" spans="1:37" s="30" customFormat="1" ht="16.2" x14ac:dyDescent="0.35">
      <c r="A14" s="23" t="s">
        <v>33</v>
      </c>
      <c r="B14" s="24">
        <v>2</v>
      </c>
      <c r="C14" s="24">
        <v>4</v>
      </c>
      <c r="D14" s="25">
        <v>5</v>
      </c>
      <c r="E14" s="25">
        <v>6</v>
      </c>
      <c r="F14" s="25">
        <v>7</v>
      </c>
      <c r="G14" s="25">
        <v>8</v>
      </c>
      <c r="H14" s="25"/>
      <c r="I14" s="24"/>
      <c r="J14" s="24"/>
      <c r="K14" s="25"/>
      <c r="L14" s="26"/>
      <c r="M14" s="27"/>
      <c r="N14" s="28"/>
      <c r="O14" s="29"/>
      <c r="P14" s="29"/>
      <c r="Q14" s="29"/>
      <c r="R14" s="29">
        <v>7</v>
      </c>
      <c r="S14" s="29">
        <v>8</v>
      </c>
      <c r="T14" s="28">
        <v>3</v>
      </c>
      <c r="U14" s="28">
        <v>4</v>
      </c>
      <c r="V14" s="28">
        <v>5</v>
      </c>
      <c r="W14" s="28">
        <v>6</v>
      </c>
      <c r="X14" s="27">
        <v>7</v>
      </c>
      <c r="Y14" s="29">
        <v>8</v>
      </c>
      <c r="Z14" s="29">
        <v>7</v>
      </c>
      <c r="AA14" s="29">
        <v>8</v>
      </c>
      <c r="AB14" s="28">
        <v>3</v>
      </c>
      <c r="AC14" s="28">
        <v>4</v>
      </c>
      <c r="AD14" s="28">
        <v>5</v>
      </c>
      <c r="AE14" s="28">
        <v>6</v>
      </c>
      <c r="AF14" s="28">
        <v>7</v>
      </c>
      <c r="AG14" s="28">
        <v>8</v>
      </c>
      <c r="AH14" s="28">
        <v>3</v>
      </c>
      <c r="AI14" s="28">
        <v>10</v>
      </c>
      <c r="AJ14" s="28">
        <v>4</v>
      </c>
      <c r="AK14" s="28">
        <v>5</v>
      </c>
    </row>
    <row r="15" spans="1:37" s="31" customFormat="1" ht="24.75" customHeight="1" x14ac:dyDescent="0.3">
      <c r="A15" s="129" t="s">
        <v>0</v>
      </c>
      <c r="B15" s="130" t="s">
        <v>51</v>
      </c>
      <c r="C15" s="131" t="e">
        <f>SUM(C16+#REF!+#REF!+C36+C49+C58+C82+C103+C113+C174+C181+#REF!+#REF!+#REF!)</f>
        <v>#REF!</v>
      </c>
      <c r="D15" s="131" t="e">
        <f>SUM(D16+#REF!+#REF!+D36+D49+D58+D82+D103+D113+D174+D181+#REF!+#REF!+#REF!)</f>
        <v>#REF!</v>
      </c>
      <c r="E15" s="131" t="e">
        <f>SUM(E16+#REF!+#REF!+E36+E49+E58+E82+E103+E113+E174+E181+#REF!+#REF!+#REF!)</f>
        <v>#REF!</v>
      </c>
      <c r="F15" s="131" t="e">
        <f>SUM(F16+#REF!+#REF!+F36+F49+F58+F82+F103+F113+F174+F181+#REF!+#REF!+#REF!)</f>
        <v>#REF!</v>
      </c>
      <c r="G15" s="131" t="e">
        <f>SUM(G16+#REF!+#REF!+G36+G49+G58+G82+G103+G113+G174+G181+#REF!+#REF!+#REF!)</f>
        <v>#REF!</v>
      </c>
      <c r="H15" s="131" t="e">
        <f>SUM(H16+#REF!+#REF!+#REF!+H36+H49+H58+#REF!+H82+H96+H103+H113+H174+H181+#REF!+#REF!)</f>
        <v>#REF!</v>
      </c>
      <c r="I15" s="131"/>
      <c r="J15" s="131"/>
      <c r="K15" s="131"/>
      <c r="L15" s="131"/>
      <c r="M15" s="131" t="e">
        <f>SUM(M16+#REF!+#REF!+#REF!+M36+M49+M58+M82+M96+M103+M113+M174+M181+#REF!+#REF!)</f>
        <v>#REF!</v>
      </c>
      <c r="N15" s="131" t="e">
        <f>SUM(N16+#REF!+#REF!+#REF!+N36+N49+N58+N82+N96+N103+N113+N174+N181+#REF!+#REF!)</f>
        <v>#REF!</v>
      </c>
      <c r="O15" s="131" t="e">
        <f>SUM(O16+#REF!+#REF!+#REF!+O36+O49+O58+O82+O96+O103+O113+O174+O181+#REF!+#REF!)</f>
        <v>#REF!</v>
      </c>
      <c r="P15" s="131" t="e">
        <f>SUM(P16+#REF!+#REF!+#REF!+P36+P49+P58+P82+P96+P103+P113+P174+P181+#REF!+#REF!)</f>
        <v>#REF!</v>
      </c>
      <c r="Q15" s="131" t="e">
        <f>SUM(Q16+#REF!+#REF!+#REF!+Q36+Q49+Q58+Q82+Q96+Q103+Q113+Q174+Q181+#REF!+#REF!)</f>
        <v>#REF!</v>
      </c>
      <c r="R15" s="131" t="e">
        <f>SUM(R16+#REF!+#REF!+#REF!+R36+R49+R58+R82+R96+R103+R113+R174+R181+#REF!+#REF!)</f>
        <v>#REF!</v>
      </c>
      <c r="S15" s="131" t="e">
        <f>SUM(S16+#REF!+#REF!+#REF!+S36+S49+S58+S82+S96+S103+S113+S174+S181+#REF!+#REF!)</f>
        <v>#REF!</v>
      </c>
      <c r="T15" s="131" t="e">
        <f>SUM(T16+#REF!+T24+T36+T49+T58+T82+T96+T103+T113++#REF!+T174+T181+T197+#REF!+T217+#REF!)</f>
        <v>#REF!</v>
      </c>
      <c r="U15" s="131" t="e">
        <f>SUM(U16+#REF!+U24+U36+U49+U58+U82+U96+U103+U113++#REF!+U174+U181+U197+#REF!+U217+#REF!)</f>
        <v>#REF!</v>
      </c>
      <c r="V15" s="131" t="e">
        <f>SUM(V16+#REF!+V24+V36+V49+V58+V82+V96+V103+V113++#REF!+V174+V181+V197+#REF!+V217+#REF!)</f>
        <v>#REF!</v>
      </c>
      <c r="W15" s="131" t="e">
        <f>SUM(W16+#REF!+W24+W36+W49+W58+W82+W96+W103+W113++#REF!+W174+W181+W197+#REF!+W217+#REF!)</f>
        <v>#REF!</v>
      </c>
      <c r="X15" s="131" t="e">
        <f>SUM(X16+#REF!+X24+X36+X49+X58+X82+X96+X103+X113++#REF!+X174+X181+X197+#REF!+X217+#REF!)</f>
        <v>#REF!</v>
      </c>
      <c r="Y15" s="131" t="e">
        <f>SUM(Y16+#REF!+Y24+Y36+Y49+Y58+Y82+Y96+Y103+Y113++#REF!+Y174+Y181+Y197+#REF!+Y217+#REF!)</f>
        <v>#REF!</v>
      </c>
      <c r="Z15" s="131" t="e">
        <f>SUM(Z16+#REF!+Z24+Z36+Z49+Z58+Z82+Z96+Z103+Z113++#REF!+Z174+Z181+Z197+#REF!+Z217+#REF!)</f>
        <v>#REF!</v>
      </c>
      <c r="AA15" s="131" t="e">
        <f>SUM(AA16+#REF!+AA24+AA36+AA49+AA58+AA82+AA96+AA103+AA113++#REF!+AA174+AA181+AA197+#REF!+AA217+#REF!)</f>
        <v>#REF!</v>
      </c>
      <c r="AB15" s="131" t="e">
        <f>SUM(AB16+AB24+AB36+AB49+AB58+AB82+AB96+AB103+AB113+AB174+AB181+AB197+#REF!+AB217+#REF!)</f>
        <v>#REF!</v>
      </c>
      <c r="AC15" s="131" t="e">
        <f>SUM(AC16+AC24+AC36+AC49+AC58+AC82+AC96+AC103+AC113+AC174+AC181+AC197+#REF!+AC217+#REF!)</f>
        <v>#REF!</v>
      </c>
      <c r="AD15" s="131" t="e">
        <f>SUM(AD16+AD24+AD36+AD49+AD58+AD82+AD96+AD103+AD113+AD174+AD181+AD197+#REF!+AD217+#REF!)</f>
        <v>#REF!</v>
      </c>
      <c r="AE15" s="131" t="e">
        <f>SUM(AE16+AE24+AE36+AE49+AE58+AE82+AE96+AE103+AE113+AE174+AE181+AE197+#REF!+AE217+#REF!)</f>
        <v>#REF!</v>
      </c>
      <c r="AF15" s="131" t="e">
        <f>SUM(AF16+AF24+AF36+AF49+AF58+AF82+AF96+AF103+AF113+AF174+AF181+AF197+#REF!+AF217+#REF!)</f>
        <v>#REF!</v>
      </c>
      <c r="AG15" s="131" t="e">
        <f>SUM(AG16+AG24+AG36+AG49+AG58+AG82+AG96+AG103+AG113+AG174+AG181+AG197+#REF!+AG217+#REF!)</f>
        <v>#REF!</v>
      </c>
      <c r="AH15" s="152">
        <f>SUM(AH16+AH24+AH36+AH49+AH58+AH79+AH82+AH93+AH96+AH100+AH103+AH113+AH174+AH181+AH197+AH217+AH238+AH259+AH264+AH21)</f>
        <v>118419131.5</v>
      </c>
      <c r="AI15" s="152" t="e">
        <f>SUM(AI16+AI24+AI36+AI49+AI58+AI82+AI96+AI103+AI113+AI174+AI181+AI197+#REF!+AI217+#REF!)</f>
        <v>#REF!</v>
      </c>
      <c r="AJ15" s="152">
        <f>SUM(AJ16+AJ24+AJ36+AJ49+AJ58+AJ79+AJ82+AJ93+AJ96+AJ100+AJ103+AJ113+AJ174+AJ181+AJ197+AJ217+AJ238+AJ259+AJ264+AJ21)</f>
        <v>119825985.22</v>
      </c>
      <c r="AK15" s="132">
        <f>SUM(AJ15/AH15)</f>
        <v>1.0118802908126379</v>
      </c>
    </row>
    <row r="16" spans="1:37" s="33" customFormat="1" ht="25.05" customHeight="1" thickBot="1" x14ac:dyDescent="0.35">
      <c r="A16" s="32" t="s">
        <v>0</v>
      </c>
      <c r="B16" s="133" t="s">
        <v>8</v>
      </c>
      <c r="C16" s="134" t="e">
        <f>SUM(#REF!+#REF!)</f>
        <v>#REF!</v>
      </c>
      <c r="D16" s="134" t="e">
        <f>SUM(#REF!+#REF!)</f>
        <v>#REF!</v>
      </c>
      <c r="E16" s="134" t="e">
        <f>SUM(#REF!+#REF!)</f>
        <v>#REF!</v>
      </c>
      <c r="F16" s="134" t="e">
        <f>SUM(#REF!+#REF!)</f>
        <v>#REF!</v>
      </c>
      <c r="G16" s="134" t="e">
        <f>SUM(#REF!+#REF!)</f>
        <v>#REF!</v>
      </c>
      <c r="H16" s="134" t="e">
        <f>SUM(#REF!+#REF!+#REF!+#REF!+H17)</f>
        <v>#REF!</v>
      </c>
      <c r="I16" s="134"/>
      <c r="J16" s="134"/>
      <c r="K16" s="134"/>
      <c r="L16" s="134"/>
      <c r="M16" s="134" t="e">
        <f>SUM(#REF!+#REF!+M17)</f>
        <v>#REF!</v>
      </c>
      <c r="N16" s="134" t="e">
        <f>SUM(#REF!+#REF!+N17)</f>
        <v>#REF!</v>
      </c>
      <c r="O16" s="134" t="e">
        <f>SUM(#REF!+#REF!+O17)</f>
        <v>#REF!</v>
      </c>
      <c r="P16" s="134" t="e">
        <f>SUM(#REF!+#REF!+P17)</f>
        <v>#REF!</v>
      </c>
      <c r="Q16" s="134" t="e">
        <f>SUM(#REF!+#REF!+Q17)</f>
        <v>#REF!</v>
      </c>
      <c r="R16" s="134" t="e">
        <f>SUM(#REF!+#REF!+R17)</f>
        <v>#REF!</v>
      </c>
      <c r="S16" s="134" t="e">
        <f>SUM(#REF!+#REF!+S17)</f>
        <v>#REF!</v>
      </c>
      <c r="T16" s="134" t="e">
        <f>SUM(#REF!+#REF!+T17)</f>
        <v>#REF!</v>
      </c>
      <c r="U16" s="134" t="e">
        <f>SUM(#REF!+#REF!+U17)</f>
        <v>#REF!</v>
      </c>
      <c r="V16" s="134" t="e">
        <f>SUM(#REF!+#REF!+V17)</f>
        <v>#REF!</v>
      </c>
      <c r="W16" s="134" t="e">
        <f>SUM(#REF!+#REF!+W17)</f>
        <v>#REF!</v>
      </c>
      <c r="X16" s="134" t="e">
        <f>SUM(#REF!+#REF!+X17)</f>
        <v>#REF!</v>
      </c>
      <c r="Y16" s="134" t="e">
        <f>SUM(#REF!+#REF!+Y17)</f>
        <v>#REF!</v>
      </c>
      <c r="Z16" s="134" t="e">
        <f>SUM(#REF!+#REF!+Z17)</f>
        <v>#REF!</v>
      </c>
      <c r="AA16" s="134" t="e">
        <f>SUM(#REF!+#REF!+AA17)</f>
        <v>#REF!</v>
      </c>
      <c r="AB16" s="134" t="e">
        <f>SUM(#REF!+AB17)</f>
        <v>#REF!</v>
      </c>
      <c r="AC16" s="134" t="e">
        <f>SUM(#REF!+AC17)</f>
        <v>#REF!</v>
      </c>
      <c r="AD16" s="134" t="e">
        <f>SUM(#REF!+AD17)</f>
        <v>#REF!</v>
      </c>
      <c r="AE16" s="134" t="e">
        <f>SUM(#REF!+AE17)</f>
        <v>#REF!</v>
      </c>
      <c r="AF16" s="134" t="e">
        <f>SUM(#REF!+AF17)</f>
        <v>#REF!</v>
      </c>
      <c r="AG16" s="134" t="e">
        <f>SUM(#REF!+AG17)</f>
        <v>#REF!</v>
      </c>
      <c r="AH16" s="135">
        <f>SUM(AH17)</f>
        <v>441000</v>
      </c>
      <c r="AI16" s="135" t="e">
        <f>SUM(#REF!+AI17)</f>
        <v>#REF!</v>
      </c>
      <c r="AJ16" s="135">
        <f>SUM(AJ17)</f>
        <v>436540.1</v>
      </c>
      <c r="AK16" s="136">
        <f>SUM(AJ16/AH16)</f>
        <v>0.98988684807256233</v>
      </c>
    </row>
    <row r="17" spans="1:37" s="42" customFormat="1" ht="24" customHeight="1" thickTop="1" x14ac:dyDescent="0.3">
      <c r="A17" s="34" t="s">
        <v>52</v>
      </c>
      <c r="B17" s="35" t="s">
        <v>3</v>
      </c>
      <c r="C17" s="41"/>
      <c r="D17" s="41"/>
      <c r="E17" s="41"/>
      <c r="F17" s="41"/>
      <c r="G17" s="41"/>
      <c r="H17" s="41">
        <f>SUM(H18)</f>
        <v>20910</v>
      </c>
      <c r="I17" s="41"/>
      <c r="J17" s="41"/>
      <c r="K17" s="41"/>
      <c r="L17" s="41"/>
      <c r="M17" s="41" t="e">
        <f>SUM(M18+#REF!)</f>
        <v>#REF!</v>
      </c>
      <c r="N17" s="41" t="e">
        <f>SUM(N18+#REF!)</f>
        <v>#REF!</v>
      </c>
      <c r="O17" s="41" t="e">
        <f>SUM(O18+#REF!)</f>
        <v>#REF!</v>
      </c>
      <c r="P17" s="41" t="e">
        <f>SUM(P18+#REF!)</f>
        <v>#REF!</v>
      </c>
      <c r="Q17" s="41" t="e">
        <f>SUM(Q18+#REF!)</f>
        <v>#REF!</v>
      </c>
      <c r="R17" s="41" t="e">
        <f>SUM(R18+#REF!)</f>
        <v>#REF!</v>
      </c>
      <c r="S17" s="41" t="e">
        <f>SUM(S18+#REF!)</f>
        <v>#REF!</v>
      </c>
      <c r="T17" s="41" t="e">
        <f>SUM(T18+#REF!+#REF!)</f>
        <v>#REF!</v>
      </c>
      <c r="U17" s="41" t="e">
        <f>SUM(U18+#REF!+#REF!)</f>
        <v>#REF!</v>
      </c>
      <c r="V17" s="41" t="e">
        <f>SUM(V18+#REF!+#REF!)</f>
        <v>#REF!</v>
      </c>
      <c r="W17" s="41" t="e">
        <f>SUM(W18+#REF!+#REF!)</f>
        <v>#REF!</v>
      </c>
      <c r="X17" s="41" t="e">
        <f>SUM(X18+#REF!+#REF!)</f>
        <v>#REF!</v>
      </c>
      <c r="Y17" s="41" t="e">
        <f>SUM(Y18+#REF!+#REF!)</f>
        <v>#REF!</v>
      </c>
      <c r="Z17" s="41" t="e">
        <f>SUM(Z18+#REF!+#REF!)</f>
        <v>#REF!</v>
      </c>
      <c r="AA17" s="41" t="e">
        <f>SUM(AA18+#REF!+#REF!)</f>
        <v>#REF!</v>
      </c>
      <c r="AB17" s="41">
        <f t="shared" ref="AB17:AJ17" si="0">SUM(AB18:AB20)</f>
        <v>367171</v>
      </c>
      <c r="AC17" s="41">
        <f t="shared" si="0"/>
        <v>367171</v>
      </c>
      <c r="AD17" s="41">
        <f t="shared" si="0"/>
        <v>0</v>
      </c>
      <c r="AE17" s="41">
        <f t="shared" si="0"/>
        <v>0</v>
      </c>
      <c r="AF17" s="41">
        <f t="shared" si="0"/>
        <v>0</v>
      </c>
      <c r="AG17" s="41">
        <f t="shared" si="0"/>
        <v>0</v>
      </c>
      <c r="AH17" s="112">
        <f t="shared" si="0"/>
        <v>441000</v>
      </c>
      <c r="AI17" s="112">
        <f t="shared" si="0"/>
        <v>0</v>
      </c>
      <c r="AJ17" s="112">
        <f t="shared" si="0"/>
        <v>436540.1</v>
      </c>
      <c r="AK17" s="122">
        <f t="shared" ref="AK17:AK28" si="1">SUM(AJ17/AH17)</f>
        <v>0.98988684807256233</v>
      </c>
    </row>
    <row r="18" spans="1:37" s="50" customFormat="1" ht="17.25" customHeight="1" x14ac:dyDescent="0.25">
      <c r="A18" s="36" t="s">
        <v>59</v>
      </c>
      <c r="B18" s="37" t="s">
        <v>53</v>
      </c>
      <c r="C18" s="43"/>
      <c r="D18" s="43"/>
      <c r="E18" s="43"/>
      <c r="F18" s="43"/>
      <c r="G18" s="43"/>
      <c r="H18" s="43">
        <v>20910</v>
      </c>
      <c r="I18" s="43"/>
      <c r="J18" s="43"/>
      <c r="K18" s="43"/>
      <c r="L18" s="43"/>
      <c r="M18" s="48"/>
      <c r="O18" s="47"/>
      <c r="P18" s="47"/>
      <c r="Q18" s="47"/>
      <c r="R18" s="47"/>
      <c r="S18" s="47"/>
      <c r="T18" s="43">
        <v>309000</v>
      </c>
      <c r="U18" s="43">
        <v>309000</v>
      </c>
      <c r="V18" s="43"/>
      <c r="W18" s="43"/>
      <c r="X18" s="48"/>
      <c r="Y18" s="47"/>
      <c r="Z18" s="47"/>
      <c r="AA18" s="47"/>
      <c r="AB18" s="43">
        <v>351526</v>
      </c>
      <c r="AC18" s="43">
        <v>351526</v>
      </c>
      <c r="AD18" s="43"/>
      <c r="AE18" s="43"/>
      <c r="AF18" s="43"/>
      <c r="AG18" s="43"/>
      <c r="AH18" s="110">
        <v>420000</v>
      </c>
      <c r="AI18" s="110"/>
      <c r="AJ18" s="110">
        <v>415277.4</v>
      </c>
      <c r="AK18" s="123">
        <f t="shared" si="1"/>
        <v>0.98875571428571429</v>
      </c>
    </row>
    <row r="19" spans="1:37" s="50" customFormat="1" ht="17.25" customHeight="1" x14ac:dyDescent="0.25">
      <c r="A19" s="36" t="s">
        <v>91</v>
      </c>
      <c r="B19" s="55" t="s">
        <v>92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8"/>
      <c r="O19" s="47"/>
      <c r="P19" s="47"/>
      <c r="Q19" s="47"/>
      <c r="R19" s="47"/>
      <c r="S19" s="47"/>
      <c r="T19" s="43"/>
      <c r="U19" s="43"/>
      <c r="V19" s="43"/>
      <c r="W19" s="43"/>
      <c r="X19" s="48"/>
      <c r="Y19" s="47"/>
      <c r="Z19" s="47"/>
      <c r="AA19" s="47"/>
      <c r="AB19" s="43"/>
      <c r="AC19" s="43"/>
      <c r="AD19" s="43"/>
      <c r="AE19" s="43"/>
      <c r="AF19" s="43"/>
      <c r="AG19" s="43"/>
      <c r="AH19" s="110">
        <v>0</v>
      </c>
      <c r="AI19" s="110"/>
      <c r="AJ19" s="110">
        <v>32.29</v>
      </c>
      <c r="AK19" s="123" t="s">
        <v>119</v>
      </c>
    </row>
    <row r="20" spans="1:37" s="50" customFormat="1" ht="17.25" customHeight="1" x14ac:dyDescent="0.25">
      <c r="A20" s="36" t="s">
        <v>64</v>
      </c>
      <c r="B20" s="37" t="s">
        <v>90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8"/>
      <c r="O20" s="47"/>
      <c r="P20" s="47"/>
      <c r="Q20" s="47"/>
      <c r="R20" s="47"/>
      <c r="S20" s="47"/>
      <c r="T20" s="43">
        <v>22000</v>
      </c>
      <c r="U20" s="43">
        <v>22000</v>
      </c>
      <c r="V20" s="43"/>
      <c r="W20" s="43"/>
      <c r="X20" s="48"/>
      <c r="Y20" s="47"/>
      <c r="Z20" s="47"/>
      <c r="AA20" s="47"/>
      <c r="AB20" s="43">
        <v>15645</v>
      </c>
      <c r="AC20" s="43">
        <v>15645</v>
      </c>
      <c r="AD20" s="43"/>
      <c r="AE20" s="43"/>
      <c r="AF20" s="43"/>
      <c r="AG20" s="43"/>
      <c r="AH20" s="110">
        <v>21000</v>
      </c>
      <c r="AI20" s="110"/>
      <c r="AJ20" s="110">
        <v>21230.41</v>
      </c>
      <c r="AK20" s="123">
        <f t="shared" si="1"/>
        <v>1.0109719047619048</v>
      </c>
    </row>
    <row r="21" spans="1:37" s="33" customFormat="1" ht="25.05" customHeight="1" thickBot="1" x14ac:dyDescent="0.35">
      <c r="A21" s="32" t="s">
        <v>0</v>
      </c>
      <c r="B21" s="133" t="s">
        <v>231</v>
      </c>
      <c r="C21" s="134" t="e">
        <f>SUM(#REF!+#REF!)</f>
        <v>#REF!</v>
      </c>
      <c r="D21" s="134" t="e">
        <f>SUM(#REF!+#REF!)</f>
        <v>#REF!</v>
      </c>
      <c r="E21" s="134" t="e">
        <f>SUM(#REF!+#REF!)</f>
        <v>#REF!</v>
      </c>
      <c r="F21" s="134" t="e">
        <f>SUM(#REF!+#REF!)</f>
        <v>#REF!</v>
      </c>
      <c r="G21" s="134" t="e">
        <f>SUM(#REF!+#REF!)</f>
        <v>#REF!</v>
      </c>
      <c r="H21" s="134" t="e">
        <f>SUM(#REF!+#REF!+#REF!+#REF!+H22)</f>
        <v>#REF!</v>
      </c>
      <c r="I21" s="134"/>
      <c r="J21" s="134"/>
      <c r="K21" s="134"/>
      <c r="L21" s="134"/>
      <c r="M21" s="134" t="e">
        <f>SUM(#REF!+#REF!+M22)</f>
        <v>#REF!</v>
      </c>
      <c r="N21" s="134" t="e">
        <f>SUM(#REF!+#REF!+N22)</f>
        <v>#REF!</v>
      </c>
      <c r="O21" s="134" t="e">
        <f>SUM(#REF!+#REF!+O22)</f>
        <v>#REF!</v>
      </c>
      <c r="P21" s="134" t="e">
        <f>SUM(#REF!+#REF!+P22)</f>
        <v>#REF!</v>
      </c>
      <c r="Q21" s="134" t="e">
        <f>SUM(#REF!+#REF!+Q22)</f>
        <v>#REF!</v>
      </c>
      <c r="R21" s="134" t="e">
        <f>SUM(#REF!+#REF!+R22)</f>
        <v>#REF!</v>
      </c>
      <c r="S21" s="134" t="e">
        <f>SUM(#REF!+#REF!+S22)</f>
        <v>#REF!</v>
      </c>
      <c r="T21" s="134" t="e">
        <f>SUM(#REF!+#REF!+T22)</f>
        <v>#REF!</v>
      </c>
      <c r="U21" s="134" t="e">
        <f>SUM(#REF!+#REF!+U22)</f>
        <v>#REF!</v>
      </c>
      <c r="V21" s="134" t="e">
        <f>SUM(#REF!+#REF!+V22)</f>
        <v>#REF!</v>
      </c>
      <c r="W21" s="134" t="e">
        <f>SUM(#REF!+#REF!+W22)</f>
        <v>#REF!</v>
      </c>
      <c r="X21" s="134" t="e">
        <f>SUM(#REF!+#REF!+X22)</f>
        <v>#REF!</v>
      </c>
      <c r="Y21" s="134" t="e">
        <f>SUM(#REF!+#REF!+Y22)</f>
        <v>#REF!</v>
      </c>
      <c r="Z21" s="134" t="e">
        <f>SUM(#REF!+#REF!+Z22)</f>
        <v>#REF!</v>
      </c>
      <c r="AA21" s="134" t="e">
        <f>SUM(#REF!+#REF!+AA22)</f>
        <v>#REF!</v>
      </c>
      <c r="AB21" s="134" t="e">
        <f>SUM(#REF!+AB22)</f>
        <v>#REF!</v>
      </c>
      <c r="AC21" s="134" t="e">
        <f>SUM(#REF!+AC22)</f>
        <v>#REF!</v>
      </c>
      <c r="AD21" s="134" t="e">
        <f>SUM(#REF!+AD22)</f>
        <v>#REF!</v>
      </c>
      <c r="AE21" s="134" t="e">
        <f>SUM(#REF!+AE22)</f>
        <v>#REF!</v>
      </c>
      <c r="AF21" s="134" t="e">
        <f>SUM(#REF!+AF22)</f>
        <v>#REF!</v>
      </c>
      <c r="AG21" s="134" t="e">
        <f>SUM(#REF!+AG22)</f>
        <v>#REF!</v>
      </c>
      <c r="AH21" s="135">
        <f>SUM(AH22)</f>
        <v>29578</v>
      </c>
      <c r="AI21" s="135" t="e">
        <f>SUM(#REF!+AI22)</f>
        <v>#REF!</v>
      </c>
      <c r="AJ21" s="135">
        <f>SUM(AJ22)</f>
        <v>29577.9</v>
      </c>
      <c r="AK21" s="136">
        <f>SUM(AJ21/AH21)</f>
        <v>0.99999661910879711</v>
      </c>
    </row>
    <row r="22" spans="1:37" s="42" customFormat="1" ht="24" customHeight="1" thickTop="1" x14ac:dyDescent="0.3">
      <c r="A22" s="34" t="s">
        <v>232</v>
      </c>
      <c r="B22" s="35" t="s">
        <v>233</v>
      </c>
      <c r="C22" s="41"/>
      <c r="D22" s="41"/>
      <c r="E22" s="41"/>
      <c r="F22" s="41"/>
      <c r="G22" s="41"/>
      <c r="H22" s="41">
        <f>SUM(H23)</f>
        <v>20910</v>
      </c>
      <c r="I22" s="41"/>
      <c r="J22" s="41"/>
      <c r="K22" s="41"/>
      <c r="L22" s="41"/>
      <c r="M22" s="41" t="e">
        <f>SUM(M23+#REF!)</f>
        <v>#REF!</v>
      </c>
      <c r="N22" s="41" t="e">
        <f>SUM(N23+#REF!)</f>
        <v>#REF!</v>
      </c>
      <c r="O22" s="41" t="e">
        <f>SUM(O23+#REF!)</f>
        <v>#REF!</v>
      </c>
      <c r="P22" s="41" t="e">
        <f>SUM(P23+#REF!)</f>
        <v>#REF!</v>
      </c>
      <c r="Q22" s="41" t="e">
        <f>SUM(Q23+#REF!)</f>
        <v>#REF!</v>
      </c>
      <c r="R22" s="41" t="e">
        <f>SUM(R23+#REF!)</f>
        <v>#REF!</v>
      </c>
      <c r="S22" s="41" t="e">
        <f>SUM(S23+#REF!)</f>
        <v>#REF!</v>
      </c>
      <c r="T22" s="41" t="e">
        <f>SUM(T23+#REF!+#REF!)</f>
        <v>#REF!</v>
      </c>
      <c r="U22" s="41" t="e">
        <f>SUM(U23+#REF!+#REF!)</f>
        <v>#REF!</v>
      </c>
      <c r="V22" s="41" t="e">
        <f>SUM(V23+#REF!+#REF!)</f>
        <v>#REF!</v>
      </c>
      <c r="W22" s="41" t="e">
        <f>SUM(W23+#REF!+#REF!)</f>
        <v>#REF!</v>
      </c>
      <c r="X22" s="41" t="e">
        <f>SUM(X23+#REF!+#REF!)</f>
        <v>#REF!</v>
      </c>
      <c r="Y22" s="41" t="e">
        <f>SUM(Y23+#REF!+#REF!)</f>
        <v>#REF!</v>
      </c>
      <c r="Z22" s="41" t="e">
        <f>SUM(Z23+#REF!+#REF!)</f>
        <v>#REF!</v>
      </c>
      <c r="AA22" s="41" t="e">
        <f>SUM(AA23+#REF!+#REF!)</f>
        <v>#REF!</v>
      </c>
      <c r="AB22" s="41">
        <f t="shared" ref="AB22:AG22" si="2">SUM(AB23:AB24)</f>
        <v>1028526</v>
      </c>
      <c r="AC22" s="41">
        <f t="shared" si="2"/>
        <v>1028526</v>
      </c>
      <c r="AD22" s="41">
        <f t="shared" si="2"/>
        <v>0</v>
      </c>
      <c r="AE22" s="41">
        <f t="shared" si="2"/>
        <v>0</v>
      </c>
      <c r="AF22" s="41">
        <f t="shared" si="2"/>
        <v>0</v>
      </c>
      <c r="AG22" s="41">
        <f t="shared" si="2"/>
        <v>0</v>
      </c>
      <c r="AH22" s="112">
        <f>SUM(AH23)</f>
        <v>29578</v>
      </c>
      <c r="AI22" s="112">
        <f>SUM(AI23:AI24)</f>
        <v>0</v>
      </c>
      <c r="AJ22" s="112">
        <f>SUM(AJ23)</f>
        <v>29577.9</v>
      </c>
      <c r="AK22" s="122">
        <f t="shared" ref="AK22:AK23" si="3">SUM(AJ22/AH22)</f>
        <v>0.99999661910879711</v>
      </c>
    </row>
    <row r="23" spans="1:37" s="50" customFormat="1" ht="34.799999999999997" customHeight="1" x14ac:dyDescent="0.25">
      <c r="A23" s="36" t="s">
        <v>178</v>
      </c>
      <c r="B23" s="37" t="s">
        <v>234</v>
      </c>
      <c r="C23" s="43"/>
      <c r="D23" s="43"/>
      <c r="E23" s="43"/>
      <c r="F23" s="43"/>
      <c r="G23" s="43"/>
      <c r="H23" s="43">
        <v>20910</v>
      </c>
      <c r="I23" s="43"/>
      <c r="J23" s="43"/>
      <c r="K23" s="43"/>
      <c r="L23" s="43"/>
      <c r="M23" s="48"/>
      <c r="O23" s="47"/>
      <c r="P23" s="47"/>
      <c r="Q23" s="47"/>
      <c r="R23" s="47"/>
      <c r="S23" s="47"/>
      <c r="T23" s="43">
        <v>309000</v>
      </c>
      <c r="U23" s="43">
        <v>309000</v>
      </c>
      <c r="V23" s="43"/>
      <c r="W23" s="43"/>
      <c r="X23" s="48"/>
      <c r="Y23" s="47"/>
      <c r="Z23" s="47"/>
      <c r="AA23" s="47"/>
      <c r="AB23" s="43">
        <v>351526</v>
      </c>
      <c r="AC23" s="43">
        <v>351526</v>
      </c>
      <c r="AD23" s="43"/>
      <c r="AE23" s="43"/>
      <c r="AF23" s="43"/>
      <c r="AG23" s="43"/>
      <c r="AH23" s="110">
        <v>29578</v>
      </c>
      <c r="AI23" s="110"/>
      <c r="AJ23" s="110">
        <v>29577.9</v>
      </c>
      <c r="AK23" s="123">
        <f t="shared" si="3"/>
        <v>0.99999661910879711</v>
      </c>
    </row>
    <row r="24" spans="1:37" s="50" customFormat="1" ht="16.2" thickBot="1" x14ac:dyDescent="0.35">
      <c r="A24" s="36"/>
      <c r="B24" s="137" t="s">
        <v>75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 t="e">
        <f t="shared" ref="T24:AI24" si="4">SUM(T25)</f>
        <v>#REF!</v>
      </c>
      <c r="U24" s="138" t="e">
        <f t="shared" si="4"/>
        <v>#REF!</v>
      </c>
      <c r="V24" s="138" t="e">
        <f t="shared" si="4"/>
        <v>#REF!</v>
      </c>
      <c r="W24" s="138" t="e">
        <f t="shared" si="4"/>
        <v>#REF!</v>
      </c>
      <c r="X24" s="138" t="e">
        <f t="shared" si="4"/>
        <v>#REF!</v>
      </c>
      <c r="Y24" s="138" t="e">
        <f t="shared" si="4"/>
        <v>#REF!</v>
      </c>
      <c r="Z24" s="138" t="e">
        <f t="shared" si="4"/>
        <v>#REF!</v>
      </c>
      <c r="AA24" s="138" t="e">
        <f t="shared" si="4"/>
        <v>#REF!</v>
      </c>
      <c r="AB24" s="138">
        <f t="shared" si="4"/>
        <v>677000</v>
      </c>
      <c r="AC24" s="138">
        <f t="shared" si="4"/>
        <v>677000</v>
      </c>
      <c r="AD24" s="138">
        <f t="shared" si="4"/>
        <v>0</v>
      </c>
      <c r="AE24" s="138">
        <f t="shared" si="4"/>
        <v>0</v>
      </c>
      <c r="AF24" s="138">
        <f t="shared" si="4"/>
        <v>0</v>
      </c>
      <c r="AG24" s="138">
        <f t="shared" si="4"/>
        <v>0</v>
      </c>
      <c r="AH24" s="139">
        <f>SUM(AH25+AH33)</f>
        <v>4285833</v>
      </c>
      <c r="AI24" s="139">
        <f t="shared" si="4"/>
        <v>0</v>
      </c>
      <c r="AJ24" s="139">
        <f>SUM(AJ25+AJ33)</f>
        <v>4124358.98</v>
      </c>
      <c r="AK24" s="136">
        <f t="shared" si="1"/>
        <v>0.96232377229817401</v>
      </c>
    </row>
    <row r="25" spans="1:37" s="33" customFormat="1" ht="32.25" customHeight="1" thickTop="1" x14ac:dyDescent="0.3">
      <c r="A25" s="34" t="s">
        <v>76</v>
      </c>
      <c r="B25" s="35" t="s">
        <v>77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84"/>
      <c r="O25" s="41"/>
      <c r="P25" s="41"/>
      <c r="Q25" s="41"/>
      <c r="R25" s="41"/>
      <c r="S25" s="41"/>
      <c r="T25" s="41" t="e">
        <f>SUM(T26+#REF!+#REF!+#REF!)</f>
        <v>#REF!</v>
      </c>
      <c r="U25" s="41" t="e">
        <f>SUM(U26+#REF!+#REF!+#REF!)</f>
        <v>#REF!</v>
      </c>
      <c r="V25" s="41" t="e">
        <f>SUM(V26+#REF!+#REF!+#REF!)</f>
        <v>#REF!</v>
      </c>
      <c r="W25" s="41" t="e">
        <f>SUM(W26+#REF!+#REF!+#REF!)</f>
        <v>#REF!</v>
      </c>
      <c r="X25" s="41" t="e">
        <f>SUM(X26+#REF!+#REF!+#REF!)</f>
        <v>#REF!</v>
      </c>
      <c r="Y25" s="41" t="e">
        <f>SUM(Y26+#REF!+#REF!+#REF!)</f>
        <v>#REF!</v>
      </c>
      <c r="Z25" s="41" t="e">
        <f>SUM(Z26+#REF!+#REF!+#REF!)</f>
        <v>#REF!</v>
      </c>
      <c r="AA25" s="41" t="e">
        <f>SUM(AA26+#REF!+#REF!+#REF!)</f>
        <v>#REF!</v>
      </c>
      <c r="AB25" s="41">
        <f t="shared" ref="AB25:AI25" si="5">SUM(AB26:AB31)</f>
        <v>677000</v>
      </c>
      <c r="AC25" s="41">
        <f t="shared" si="5"/>
        <v>677000</v>
      </c>
      <c r="AD25" s="41">
        <f t="shared" si="5"/>
        <v>0</v>
      </c>
      <c r="AE25" s="41">
        <f t="shared" si="5"/>
        <v>0</v>
      </c>
      <c r="AF25" s="41">
        <f t="shared" si="5"/>
        <v>0</v>
      </c>
      <c r="AG25" s="41">
        <f t="shared" si="5"/>
        <v>0</v>
      </c>
      <c r="AH25" s="112">
        <f>SUM(AH26:AH32)</f>
        <v>4267833</v>
      </c>
      <c r="AI25" s="112">
        <f t="shared" si="5"/>
        <v>0</v>
      </c>
      <c r="AJ25" s="112">
        <f>SUM(AJ26:AJ32)</f>
        <v>4109309.98</v>
      </c>
      <c r="AK25" s="122">
        <f t="shared" si="1"/>
        <v>0.96285632076044214</v>
      </c>
    </row>
    <row r="26" spans="1:37" s="50" customFormat="1" ht="32.4" customHeight="1" x14ac:dyDescent="0.25">
      <c r="A26" s="36" t="s">
        <v>114</v>
      </c>
      <c r="B26" s="37" t="s">
        <v>115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8"/>
      <c r="O26" s="47"/>
      <c r="P26" s="47"/>
      <c r="Q26" s="47"/>
      <c r="R26" s="47"/>
      <c r="S26" s="47"/>
      <c r="T26" s="43">
        <v>112040</v>
      </c>
      <c r="U26" s="43">
        <v>112040</v>
      </c>
      <c r="V26" s="43"/>
      <c r="W26" s="43"/>
      <c r="X26" s="48"/>
      <c r="Y26" s="47"/>
      <c r="Z26" s="47"/>
      <c r="AA26" s="47"/>
      <c r="AB26" s="43">
        <v>100000</v>
      </c>
      <c r="AC26" s="43">
        <v>100000</v>
      </c>
      <c r="AD26" s="43"/>
      <c r="AE26" s="43"/>
      <c r="AF26" s="43"/>
      <c r="AG26" s="43"/>
      <c r="AH26" s="110">
        <v>382000</v>
      </c>
      <c r="AI26" s="110"/>
      <c r="AJ26" s="110">
        <v>396843.53</v>
      </c>
      <c r="AK26" s="123">
        <f t="shared" si="1"/>
        <v>1.0388574083769635</v>
      </c>
    </row>
    <row r="27" spans="1:37" s="50" customFormat="1" ht="16.8" customHeight="1" x14ac:dyDescent="0.25">
      <c r="A27" s="36" t="s">
        <v>63</v>
      </c>
      <c r="B27" s="37" t="s">
        <v>74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8"/>
      <c r="O27" s="47"/>
      <c r="P27" s="47"/>
      <c r="Q27" s="47"/>
      <c r="R27" s="47"/>
      <c r="S27" s="47"/>
      <c r="T27" s="43"/>
      <c r="U27" s="43"/>
      <c r="V27" s="43"/>
      <c r="W27" s="43"/>
      <c r="X27" s="48"/>
      <c r="Y27" s="47"/>
      <c r="Z27" s="47"/>
      <c r="AA27" s="47"/>
      <c r="AB27" s="43"/>
      <c r="AC27" s="43"/>
      <c r="AD27" s="43"/>
      <c r="AE27" s="43"/>
      <c r="AF27" s="43"/>
      <c r="AG27" s="43"/>
      <c r="AH27" s="110">
        <v>34200</v>
      </c>
      <c r="AI27" s="110"/>
      <c r="AJ27" s="110">
        <v>34203.230000000003</v>
      </c>
      <c r="AK27" s="123">
        <f t="shared" si="1"/>
        <v>1.0000944444444446</v>
      </c>
    </row>
    <row r="28" spans="1:37" s="50" customFormat="1" ht="16.2" customHeight="1" x14ac:dyDescent="0.25">
      <c r="A28" s="36" t="s">
        <v>91</v>
      </c>
      <c r="B28" s="55" t="s">
        <v>92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8"/>
      <c r="O28" s="47"/>
      <c r="P28" s="47"/>
      <c r="Q28" s="47"/>
      <c r="R28" s="47"/>
      <c r="S28" s="47"/>
      <c r="T28" s="43"/>
      <c r="U28" s="43"/>
      <c r="V28" s="43"/>
      <c r="W28" s="43"/>
      <c r="X28" s="48"/>
      <c r="Y28" s="47"/>
      <c r="Z28" s="47"/>
      <c r="AA28" s="47"/>
      <c r="AB28" s="43"/>
      <c r="AC28" s="43"/>
      <c r="AD28" s="43"/>
      <c r="AE28" s="43"/>
      <c r="AF28" s="43"/>
      <c r="AG28" s="43"/>
      <c r="AH28" s="110">
        <v>250</v>
      </c>
      <c r="AI28" s="110"/>
      <c r="AJ28" s="110">
        <v>1437.58</v>
      </c>
      <c r="AK28" s="123">
        <f t="shared" si="1"/>
        <v>5.7503199999999994</v>
      </c>
    </row>
    <row r="29" spans="1:37" s="50" customFormat="1" ht="20.25" customHeight="1" x14ac:dyDescent="0.25">
      <c r="A29" s="36" t="s">
        <v>64</v>
      </c>
      <c r="B29" s="37" t="s">
        <v>90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8"/>
      <c r="O29" s="47"/>
      <c r="P29" s="47"/>
      <c r="Q29" s="47"/>
      <c r="R29" s="47"/>
      <c r="S29" s="47"/>
      <c r="T29" s="43">
        <v>112040</v>
      </c>
      <c r="U29" s="43">
        <v>112040</v>
      </c>
      <c r="V29" s="43"/>
      <c r="W29" s="43"/>
      <c r="X29" s="48"/>
      <c r="Y29" s="47"/>
      <c r="Z29" s="47"/>
      <c r="AA29" s="47"/>
      <c r="AB29" s="43">
        <v>0</v>
      </c>
      <c r="AC29" s="43">
        <v>0</v>
      </c>
      <c r="AD29" s="43"/>
      <c r="AE29" s="43"/>
      <c r="AF29" s="43"/>
      <c r="AG29" s="43"/>
      <c r="AH29" s="110">
        <v>51000</v>
      </c>
      <c r="AI29" s="110"/>
      <c r="AJ29" s="110">
        <v>50200</v>
      </c>
      <c r="AK29" s="123">
        <f t="shared" ref="AK29:AK37" si="6">SUM(AJ29/AH29)</f>
        <v>0.98431372549019602</v>
      </c>
    </row>
    <row r="30" spans="1:37" s="50" customFormat="1" ht="33.6" customHeight="1" x14ac:dyDescent="0.25">
      <c r="A30" s="36" t="s">
        <v>235</v>
      </c>
      <c r="B30" s="55" t="s">
        <v>236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8"/>
      <c r="O30" s="47"/>
      <c r="P30" s="47"/>
      <c r="Q30" s="47"/>
      <c r="R30" s="47"/>
      <c r="S30" s="47"/>
      <c r="T30" s="43"/>
      <c r="U30" s="43"/>
      <c r="V30" s="43"/>
      <c r="W30" s="43"/>
      <c r="X30" s="48"/>
      <c r="Y30" s="47"/>
      <c r="Z30" s="47"/>
      <c r="AA30" s="47"/>
      <c r="AB30" s="43">
        <v>137000</v>
      </c>
      <c r="AC30" s="43">
        <v>137000</v>
      </c>
      <c r="AD30" s="43"/>
      <c r="AE30" s="43"/>
      <c r="AF30" s="43"/>
      <c r="AG30" s="43"/>
      <c r="AH30" s="110">
        <v>552383</v>
      </c>
      <c r="AI30" s="110"/>
      <c r="AJ30" s="110">
        <v>394608</v>
      </c>
      <c r="AK30" s="123">
        <f t="shared" si="6"/>
        <v>0.71437390361397801</v>
      </c>
    </row>
    <row r="31" spans="1:37" s="50" customFormat="1" ht="48" customHeight="1" x14ac:dyDescent="0.25">
      <c r="A31" s="36" t="s">
        <v>81</v>
      </c>
      <c r="B31" s="55" t="s">
        <v>113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8"/>
      <c r="O31" s="47"/>
      <c r="P31" s="47"/>
      <c r="Q31" s="47"/>
      <c r="R31" s="47"/>
      <c r="S31" s="47"/>
      <c r="T31" s="43"/>
      <c r="U31" s="43"/>
      <c r="V31" s="43"/>
      <c r="W31" s="43"/>
      <c r="X31" s="48"/>
      <c r="Y31" s="47"/>
      <c r="Z31" s="47"/>
      <c r="AA31" s="47"/>
      <c r="AB31" s="43">
        <v>440000</v>
      </c>
      <c r="AC31" s="43">
        <v>440000</v>
      </c>
      <c r="AD31" s="43"/>
      <c r="AE31" s="43"/>
      <c r="AF31" s="43"/>
      <c r="AG31" s="43"/>
      <c r="AH31" s="110">
        <v>1123000</v>
      </c>
      <c r="AI31" s="110"/>
      <c r="AJ31" s="110">
        <v>1107017.6399999999</v>
      </c>
      <c r="AK31" s="123">
        <f t="shared" si="6"/>
        <v>0.98576815672306317</v>
      </c>
    </row>
    <row r="32" spans="1:37" s="50" customFormat="1" ht="48" customHeight="1" x14ac:dyDescent="0.25">
      <c r="A32" s="36" t="s">
        <v>237</v>
      </c>
      <c r="B32" s="55" t="s">
        <v>238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8"/>
      <c r="O32" s="47"/>
      <c r="P32" s="47"/>
      <c r="Q32" s="47"/>
      <c r="R32" s="47"/>
      <c r="S32" s="47"/>
      <c r="T32" s="43"/>
      <c r="U32" s="43"/>
      <c r="V32" s="43"/>
      <c r="W32" s="43"/>
      <c r="X32" s="48"/>
      <c r="Y32" s="47"/>
      <c r="Z32" s="47"/>
      <c r="AA32" s="47"/>
      <c r="AB32" s="43"/>
      <c r="AC32" s="43"/>
      <c r="AD32" s="43"/>
      <c r="AE32" s="43"/>
      <c r="AF32" s="43"/>
      <c r="AG32" s="43"/>
      <c r="AH32" s="110">
        <v>2125000</v>
      </c>
      <c r="AI32" s="110"/>
      <c r="AJ32" s="110">
        <v>2125000</v>
      </c>
      <c r="AK32" s="123">
        <f t="shared" si="6"/>
        <v>1</v>
      </c>
    </row>
    <row r="33" spans="1:37" s="33" customFormat="1" ht="32.25" customHeight="1" x14ac:dyDescent="0.3">
      <c r="A33" s="34" t="s">
        <v>139</v>
      </c>
      <c r="B33" s="35" t="s">
        <v>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84"/>
      <c r="O33" s="41"/>
      <c r="P33" s="41"/>
      <c r="Q33" s="41"/>
      <c r="R33" s="41"/>
      <c r="S33" s="41"/>
      <c r="T33" s="41" t="e">
        <f>SUM(#REF!+#REF!+#REF!+#REF!)</f>
        <v>#REF!</v>
      </c>
      <c r="U33" s="41" t="e">
        <f>SUM(#REF!+#REF!+#REF!+#REF!)</f>
        <v>#REF!</v>
      </c>
      <c r="V33" s="41" t="e">
        <f>SUM(#REF!+#REF!+#REF!+#REF!)</f>
        <v>#REF!</v>
      </c>
      <c r="W33" s="41" t="e">
        <f>SUM(#REF!+#REF!+#REF!+#REF!)</f>
        <v>#REF!</v>
      </c>
      <c r="X33" s="41" t="e">
        <f>SUM(#REF!+#REF!+#REF!+#REF!)</f>
        <v>#REF!</v>
      </c>
      <c r="Y33" s="41" t="e">
        <f>SUM(#REF!+#REF!+#REF!+#REF!)</f>
        <v>#REF!</v>
      </c>
      <c r="Z33" s="41" t="e">
        <f>SUM(#REF!+#REF!+#REF!+#REF!)</f>
        <v>#REF!</v>
      </c>
      <c r="AA33" s="41" t="e">
        <f>SUM(#REF!+#REF!+#REF!+#REF!)</f>
        <v>#REF!</v>
      </c>
      <c r="AB33" s="41" t="e">
        <f>SUM(#REF!)</f>
        <v>#REF!</v>
      </c>
      <c r="AC33" s="41" t="e">
        <f>SUM(#REF!)</f>
        <v>#REF!</v>
      </c>
      <c r="AD33" s="41" t="e">
        <f>SUM(#REF!)</f>
        <v>#REF!</v>
      </c>
      <c r="AE33" s="41" t="e">
        <f>SUM(#REF!)</f>
        <v>#REF!</v>
      </c>
      <c r="AF33" s="41" t="e">
        <f>SUM(#REF!)</f>
        <v>#REF!</v>
      </c>
      <c r="AG33" s="41" t="e">
        <f>SUM(#REF!)</f>
        <v>#REF!</v>
      </c>
      <c r="AH33" s="112">
        <f>SUM(AH34:AH35)</f>
        <v>18000</v>
      </c>
      <c r="AI33" s="112" t="e">
        <f>SUM(#REF!)</f>
        <v>#REF!</v>
      </c>
      <c r="AJ33" s="112">
        <f>SUM(AJ34:AJ35)</f>
        <v>15049</v>
      </c>
      <c r="AK33" s="122">
        <f t="shared" si="6"/>
        <v>0.83605555555555555</v>
      </c>
    </row>
    <row r="34" spans="1:37" s="50" customFormat="1" ht="31.2" customHeight="1" x14ac:dyDescent="0.25">
      <c r="A34" s="36" t="s">
        <v>114</v>
      </c>
      <c r="B34" s="37" t="s">
        <v>115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8"/>
      <c r="O34" s="47"/>
      <c r="P34" s="47"/>
      <c r="Q34" s="47"/>
      <c r="R34" s="47"/>
      <c r="S34" s="47"/>
      <c r="T34" s="43"/>
      <c r="U34" s="43"/>
      <c r="V34" s="43"/>
      <c r="W34" s="43"/>
      <c r="X34" s="48"/>
      <c r="Y34" s="47"/>
      <c r="Z34" s="47"/>
      <c r="AA34" s="47"/>
      <c r="AB34" s="43"/>
      <c r="AC34" s="43"/>
      <c r="AD34" s="43"/>
      <c r="AE34" s="43"/>
      <c r="AF34" s="43"/>
      <c r="AG34" s="43"/>
      <c r="AH34" s="110">
        <v>18000</v>
      </c>
      <c r="AI34" s="110"/>
      <c r="AJ34" s="110">
        <v>14875</v>
      </c>
      <c r="AK34" s="123">
        <f t="shared" si="6"/>
        <v>0.82638888888888884</v>
      </c>
    </row>
    <row r="35" spans="1:37" s="50" customFormat="1" ht="31.2" customHeight="1" x14ac:dyDescent="0.25">
      <c r="A35" s="36" t="s">
        <v>181</v>
      </c>
      <c r="B35" s="37" t="s">
        <v>182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8"/>
      <c r="O35" s="47"/>
      <c r="P35" s="47"/>
      <c r="Q35" s="47"/>
      <c r="R35" s="47"/>
      <c r="S35" s="47"/>
      <c r="T35" s="43"/>
      <c r="U35" s="43"/>
      <c r="V35" s="43"/>
      <c r="W35" s="43"/>
      <c r="X35" s="48"/>
      <c r="Y35" s="47"/>
      <c r="Z35" s="47"/>
      <c r="AA35" s="47"/>
      <c r="AB35" s="43"/>
      <c r="AC35" s="43"/>
      <c r="AD35" s="43"/>
      <c r="AE35" s="43"/>
      <c r="AF35" s="43"/>
      <c r="AG35" s="43"/>
      <c r="AH35" s="110">
        <v>0</v>
      </c>
      <c r="AI35" s="110"/>
      <c r="AJ35" s="110">
        <v>174</v>
      </c>
      <c r="AK35" s="124" t="s">
        <v>119</v>
      </c>
    </row>
    <row r="36" spans="1:37" s="33" customFormat="1" ht="22.05" customHeight="1" thickBot="1" x14ac:dyDescent="0.35">
      <c r="A36" s="32" t="s">
        <v>0</v>
      </c>
      <c r="B36" s="137" t="s">
        <v>9</v>
      </c>
      <c r="C36" s="138" t="e">
        <f t="shared" ref="C36:H36" si="7">SUM(C37)</f>
        <v>#REF!</v>
      </c>
      <c r="D36" s="138" t="e">
        <f t="shared" si="7"/>
        <v>#REF!</v>
      </c>
      <c r="E36" s="138" t="e">
        <f t="shared" si="7"/>
        <v>#REF!</v>
      </c>
      <c r="F36" s="138" t="e">
        <f t="shared" si="7"/>
        <v>#REF!</v>
      </c>
      <c r="G36" s="138" t="e">
        <f t="shared" si="7"/>
        <v>#REF!</v>
      </c>
      <c r="H36" s="138" t="e">
        <f t="shared" si="7"/>
        <v>#REF!</v>
      </c>
      <c r="I36" s="138"/>
      <c r="J36" s="138"/>
      <c r="K36" s="138"/>
      <c r="L36" s="138"/>
      <c r="M36" s="138">
        <f t="shared" ref="M36:AJ36" si="8">SUM(M37)</f>
        <v>0</v>
      </c>
      <c r="N36" s="138">
        <f t="shared" si="8"/>
        <v>0</v>
      </c>
      <c r="O36" s="138">
        <f t="shared" si="8"/>
        <v>0</v>
      </c>
      <c r="P36" s="138">
        <f t="shared" si="8"/>
        <v>0</v>
      </c>
      <c r="Q36" s="138">
        <f t="shared" si="8"/>
        <v>0</v>
      </c>
      <c r="R36" s="138">
        <f t="shared" si="8"/>
        <v>0</v>
      </c>
      <c r="S36" s="138">
        <f t="shared" si="8"/>
        <v>0</v>
      </c>
      <c r="T36" s="138">
        <f t="shared" si="8"/>
        <v>153337</v>
      </c>
      <c r="U36" s="138">
        <f t="shared" si="8"/>
        <v>139800</v>
      </c>
      <c r="V36" s="138">
        <f t="shared" si="8"/>
        <v>0</v>
      </c>
      <c r="W36" s="138">
        <f t="shared" si="8"/>
        <v>13537</v>
      </c>
      <c r="X36" s="138">
        <f t="shared" si="8"/>
        <v>0</v>
      </c>
      <c r="Y36" s="138">
        <f t="shared" si="8"/>
        <v>0</v>
      </c>
      <c r="Z36" s="138">
        <f t="shared" si="8"/>
        <v>0</v>
      </c>
      <c r="AA36" s="138">
        <f t="shared" si="8"/>
        <v>0</v>
      </c>
      <c r="AB36" s="138">
        <f t="shared" si="8"/>
        <v>288170</v>
      </c>
      <c r="AC36" s="138">
        <f t="shared" si="8"/>
        <v>258170</v>
      </c>
      <c r="AD36" s="138">
        <f t="shared" si="8"/>
        <v>0</v>
      </c>
      <c r="AE36" s="138">
        <f t="shared" si="8"/>
        <v>30000</v>
      </c>
      <c r="AF36" s="138">
        <f t="shared" si="8"/>
        <v>0</v>
      </c>
      <c r="AG36" s="138">
        <f t="shared" si="8"/>
        <v>0</v>
      </c>
      <c r="AH36" s="139">
        <f t="shared" si="8"/>
        <v>1486360</v>
      </c>
      <c r="AI36" s="139">
        <f t="shared" si="8"/>
        <v>0</v>
      </c>
      <c r="AJ36" s="139">
        <f t="shared" si="8"/>
        <v>1494129.03</v>
      </c>
      <c r="AK36" s="136">
        <f t="shared" si="6"/>
        <v>1.0052268831238731</v>
      </c>
    </row>
    <row r="37" spans="1:37" s="42" customFormat="1" ht="34.5" customHeight="1" thickTop="1" x14ac:dyDescent="0.3">
      <c r="A37" s="34" t="s">
        <v>25</v>
      </c>
      <c r="B37" s="35" t="s">
        <v>10</v>
      </c>
      <c r="C37" s="41" t="e">
        <f>SUM(#REF!)</f>
        <v>#REF!</v>
      </c>
      <c r="D37" s="41" t="e">
        <f>SUM(#REF!)</f>
        <v>#REF!</v>
      </c>
      <c r="E37" s="41" t="e">
        <f>SUM(#REF!)</f>
        <v>#REF!</v>
      </c>
      <c r="F37" s="41" t="e">
        <f>SUM(#REF!)</f>
        <v>#REF!</v>
      </c>
      <c r="G37" s="41" t="e">
        <f>SUM(#REF!)</f>
        <v>#REF!</v>
      </c>
      <c r="H37" s="41" t="e">
        <f>SUM(#REF!+H48+#REF!+#REF!+#REF!+#REF!+#REF!+#REF!)</f>
        <v>#REF!</v>
      </c>
      <c r="I37" s="41"/>
      <c r="J37" s="41"/>
      <c r="K37" s="41"/>
      <c r="L37" s="41"/>
      <c r="M37" s="41">
        <f t="shared" ref="M37:AJ37" si="9">SUM(M38:M48)</f>
        <v>0</v>
      </c>
      <c r="N37" s="41">
        <f t="shared" si="9"/>
        <v>0</v>
      </c>
      <c r="O37" s="41">
        <f t="shared" si="9"/>
        <v>0</v>
      </c>
      <c r="P37" s="41">
        <f t="shared" si="9"/>
        <v>0</v>
      </c>
      <c r="Q37" s="41">
        <f t="shared" si="9"/>
        <v>0</v>
      </c>
      <c r="R37" s="41">
        <f t="shared" si="9"/>
        <v>0</v>
      </c>
      <c r="S37" s="41">
        <f t="shared" si="9"/>
        <v>0</v>
      </c>
      <c r="T37" s="41">
        <f t="shared" si="9"/>
        <v>153337</v>
      </c>
      <c r="U37" s="41">
        <f t="shared" si="9"/>
        <v>139800</v>
      </c>
      <c r="V37" s="41">
        <f t="shared" si="9"/>
        <v>0</v>
      </c>
      <c r="W37" s="41">
        <f t="shared" si="9"/>
        <v>13537</v>
      </c>
      <c r="X37" s="41">
        <f t="shared" si="9"/>
        <v>0</v>
      </c>
      <c r="Y37" s="41">
        <f t="shared" si="9"/>
        <v>0</v>
      </c>
      <c r="Z37" s="41">
        <f t="shared" si="9"/>
        <v>0</v>
      </c>
      <c r="AA37" s="41">
        <f t="shared" si="9"/>
        <v>0</v>
      </c>
      <c r="AB37" s="41">
        <f t="shared" si="9"/>
        <v>288170</v>
      </c>
      <c r="AC37" s="41">
        <f t="shared" si="9"/>
        <v>258170</v>
      </c>
      <c r="AD37" s="41">
        <f t="shared" si="9"/>
        <v>0</v>
      </c>
      <c r="AE37" s="41">
        <f t="shared" si="9"/>
        <v>30000</v>
      </c>
      <c r="AF37" s="41">
        <f t="shared" si="9"/>
        <v>0</v>
      </c>
      <c r="AG37" s="41">
        <f t="shared" si="9"/>
        <v>0</v>
      </c>
      <c r="AH37" s="112">
        <f t="shared" si="9"/>
        <v>1486360</v>
      </c>
      <c r="AI37" s="112">
        <f t="shared" si="9"/>
        <v>0</v>
      </c>
      <c r="AJ37" s="112">
        <f t="shared" si="9"/>
        <v>1494129.03</v>
      </c>
      <c r="AK37" s="122">
        <f t="shared" si="6"/>
        <v>1.0052268831238731</v>
      </c>
    </row>
    <row r="38" spans="1:37" s="50" customFormat="1" ht="35.25" customHeight="1" x14ac:dyDescent="0.25">
      <c r="A38" s="36" t="s">
        <v>78</v>
      </c>
      <c r="B38" s="55" t="s">
        <v>177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8"/>
      <c r="O38" s="47"/>
      <c r="P38" s="47"/>
      <c r="Q38" s="47"/>
      <c r="R38" s="47"/>
      <c r="S38" s="47"/>
      <c r="T38" s="43">
        <v>1800</v>
      </c>
      <c r="U38" s="43">
        <v>1800</v>
      </c>
      <c r="V38" s="43"/>
      <c r="W38" s="43"/>
      <c r="X38" s="48"/>
      <c r="Y38" s="47"/>
      <c r="Z38" s="47"/>
      <c r="AA38" s="47"/>
      <c r="AB38" s="43">
        <v>1900</v>
      </c>
      <c r="AC38" s="43">
        <v>1900</v>
      </c>
      <c r="AD38" s="43"/>
      <c r="AE38" s="43"/>
      <c r="AF38" s="43"/>
      <c r="AG38" s="43"/>
      <c r="AH38" s="110">
        <v>24263</v>
      </c>
      <c r="AI38" s="110"/>
      <c r="AJ38" s="110">
        <v>24263.18</v>
      </c>
      <c r="AK38" s="123">
        <f t="shared" ref="AK38:AK43" si="10">SUM(AJ38/AH38)</f>
        <v>1.0000074187033756</v>
      </c>
    </row>
    <row r="39" spans="1:37" s="50" customFormat="1" ht="31.05" customHeight="1" x14ac:dyDescent="0.25">
      <c r="A39" s="36" t="s">
        <v>159</v>
      </c>
      <c r="B39" s="126" t="s">
        <v>171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8"/>
      <c r="O39" s="47"/>
      <c r="P39" s="47"/>
      <c r="Q39" s="47"/>
      <c r="R39" s="47"/>
      <c r="S39" s="47"/>
      <c r="T39" s="43"/>
      <c r="U39" s="43"/>
      <c r="V39" s="43"/>
      <c r="W39" s="43"/>
      <c r="X39" s="48"/>
      <c r="Y39" s="47"/>
      <c r="Z39" s="47"/>
      <c r="AA39" s="47"/>
      <c r="AB39" s="43"/>
      <c r="AC39" s="43"/>
      <c r="AD39" s="43"/>
      <c r="AE39" s="43"/>
      <c r="AF39" s="43"/>
      <c r="AG39" s="43"/>
      <c r="AH39" s="110">
        <v>59</v>
      </c>
      <c r="AI39" s="110"/>
      <c r="AJ39" s="110">
        <v>85.3</v>
      </c>
      <c r="AK39" s="123">
        <f t="shared" si="10"/>
        <v>1.4457627118644067</v>
      </c>
    </row>
    <row r="40" spans="1:37" s="50" customFormat="1" ht="18" customHeight="1" x14ac:dyDescent="0.25">
      <c r="A40" s="36" t="s">
        <v>181</v>
      </c>
      <c r="B40" s="37" t="s">
        <v>182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8"/>
      <c r="O40" s="47"/>
      <c r="P40" s="47"/>
      <c r="Q40" s="47"/>
      <c r="R40" s="47"/>
      <c r="S40" s="47"/>
      <c r="T40" s="43"/>
      <c r="U40" s="43"/>
      <c r="V40" s="43"/>
      <c r="W40" s="43"/>
      <c r="X40" s="48"/>
      <c r="Y40" s="47"/>
      <c r="Z40" s="47"/>
      <c r="AA40" s="47"/>
      <c r="AB40" s="43"/>
      <c r="AC40" s="43"/>
      <c r="AD40" s="43"/>
      <c r="AE40" s="43"/>
      <c r="AF40" s="43"/>
      <c r="AG40" s="43"/>
      <c r="AH40" s="110">
        <v>0</v>
      </c>
      <c r="AI40" s="110"/>
      <c r="AJ40" s="110">
        <v>11.6</v>
      </c>
      <c r="AK40" s="124" t="s">
        <v>119</v>
      </c>
    </row>
    <row r="41" spans="1:37" s="50" customFormat="1" ht="16.5" customHeight="1" x14ac:dyDescent="0.25">
      <c r="A41" s="36" t="s">
        <v>62</v>
      </c>
      <c r="B41" s="55" t="s">
        <v>45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8"/>
      <c r="O41" s="47"/>
      <c r="P41" s="47"/>
      <c r="Q41" s="47"/>
      <c r="R41" s="47"/>
      <c r="S41" s="47"/>
      <c r="T41" s="43"/>
      <c r="U41" s="43"/>
      <c r="V41" s="43"/>
      <c r="W41" s="43"/>
      <c r="X41" s="48"/>
      <c r="Y41" s="47"/>
      <c r="Z41" s="47"/>
      <c r="AA41" s="47"/>
      <c r="AB41" s="43">
        <v>82570</v>
      </c>
      <c r="AC41" s="43">
        <v>82570</v>
      </c>
      <c r="AD41" s="43"/>
      <c r="AE41" s="43"/>
      <c r="AF41" s="43"/>
      <c r="AG41" s="43"/>
      <c r="AH41" s="110">
        <v>54800</v>
      </c>
      <c r="AI41" s="110"/>
      <c r="AJ41" s="110">
        <v>56694.59</v>
      </c>
      <c r="AK41" s="123">
        <f t="shared" si="10"/>
        <v>1.034572810218978</v>
      </c>
    </row>
    <row r="42" spans="1:37" s="50" customFormat="1" ht="46.8" customHeight="1" x14ac:dyDescent="0.25">
      <c r="A42" s="36" t="s">
        <v>239</v>
      </c>
      <c r="B42" s="55" t="s">
        <v>240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8"/>
      <c r="O42" s="47"/>
      <c r="P42" s="47"/>
      <c r="Q42" s="47"/>
      <c r="R42" s="47"/>
      <c r="S42" s="47"/>
      <c r="T42" s="43"/>
      <c r="U42" s="43"/>
      <c r="V42" s="43"/>
      <c r="W42" s="43"/>
      <c r="X42" s="48"/>
      <c r="Y42" s="47"/>
      <c r="Z42" s="47"/>
      <c r="AA42" s="47"/>
      <c r="AB42" s="43"/>
      <c r="AC42" s="43"/>
      <c r="AD42" s="43"/>
      <c r="AE42" s="43"/>
      <c r="AF42" s="43"/>
      <c r="AG42" s="43"/>
      <c r="AH42" s="110">
        <v>25996</v>
      </c>
      <c r="AI42" s="110"/>
      <c r="AJ42" s="110">
        <v>27421.37</v>
      </c>
      <c r="AK42" s="123">
        <f t="shared" si="10"/>
        <v>1.0548303585166949</v>
      </c>
    </row>
    <row r="43" spans="1:37" s="50" customFormat="1" ht="16.5" customHeight="1" x14ac:dyDescent="0.25">
      <c r="A43" s="36" t="s">
        <v>63</v>
      </c>
      <c r="B43" s="55" t="s">
        <v>74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8"/>
      <c r="O43" s="47"/>
      <c r="P43" s="47"/>
      <c r="Q43" s="47"/>
      <c r="R43" s="47"/>
      <c r="S43" s="47"/>
      <c r="T43" s="43"/>
      <c r="U43" s="43"/>
      <c r="V43" s="43"/>
      <c r="W43" s="43"/>
      <c r="X43" s="48"/>
      <c r="Y43" s="47"/>
      <c r="Z43" s="47"/>
      <c r="AA43" s="47"/>
      <c r="AB43" s="43">
        <v>5000</v>
      </c>
      <c r="AC43" s="43">
        <v>5000</v>
      </c>
      <c r="AD43" s="43"/>
      <c r="AE43" s="43"/>
      <c r="AF43" s="43"/>
      <c r="AG43" s="43"/>
      <c r="AH43" s="110">
        <v>10000</v>
      </c>
      <c r="AI43" s="110"/>
      <c r="AJ43" s="110">
        <v>10112.83</v>
      </c>
      <c r="AK43" s="123">
        <f t="shared" si="10"/>
        <v>1.0112829999999999</v>
      </c>
    </row>
    <row r="44" spans="1:37" s="50" customFormat="1" ht="18" customHeight="1" x14ac:dyDescent="0.25">
      <c r="A44" s="36" t="s">
        <v>91</v>
      </c>
      <c r="B44" s="55" t="s">
        <v>92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8"/>
      <c r="O44" s="47"/>
      <c r="P44" s="47"/>
      <c r="Q44" s="47"/>
      <c r="R44" s="47"/>
      <c r="S44" s="47"/>
      <c r="T44" s="43"/>
      <c r="U44" s="43"/>
      <c r="V44" s="43"/>
      <c r="W44" s="43"/>
      <c r="X44" s="48"/>
      <c r="Y44" s="47"/>
      <c r="Z44" s="47"/>
      <c r="AA44" s="47"/>
      <c r="AB44" s="43">
        <v>800</v>
      </c>
      <c r="AC44" s="43">
        <v>800</v>
      </c>
      <c r="AD44" s="43"/>
      <c r="AE44" s="43"/>
      <c r="AF44" s="43"/>
      <c r="AG44" s="43"/>
      <c r="AH44" s="110">
        <v>800</v>
      </c>
      <c r="AI44" s="110"/>
      <c r="AJ44" s="110">
        <v>2173.54</v>
      </c>
      <c r="AK44" s="123">
        <f t="shared" ref="AK44:AK45" si="11">SUM(AJ44/AH44)</f>
        <v>2.7169249999999998</v>
      </c>
    </row>
    <row r="45" spans="1:37" s="50" customFormat="1" ht="18" customHeight="1" x14ac:dyDescent="0.25">
      <c r="A45" s="36" t="s">
        <v>179</v>
      </c>
      <c r="B45" s="55" t="s">
        <v>180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8"/>
      <c r="O45" s="47"/>
      <c r="P45" s="47"/>
      <c r="Q45" s="47"/>
      <c r="R45" s="47"/>
      <c r="S45" s="47"/>
      <c r="T45" s="43"/>
      <c r="U45" s="43"/>
      <c r="V45" s="43"/>
      <c r="W45" s="43"/>
      <c r="X45" s="48"/>
      <c r="Y45" s="47"/>
      <c r="Z45" s="47"/>
      <c r="AA45" s="47"/>
      <c r="AB45" s="43"/>
      <c r="AC45" s="43"/>
      <c r="AD45" s="43"/>
      <c r="AE45" s="43"/>
      <c r="AF45" s="43"/>
      <c r="AG45" s="43"/>
      <c r="AH45" s="110">
        <v>9400</v>
      </c>
      <c r="AI45" s="110"/>
      <c r="AJ45" s="110">
        <v>9390</v>
      </c>
      <c r="AK45" s="123">
        <f t="shared" si="11"/>
        <v>0.99893617021276593</v>
      </c>
    </row>
    <row r="46" spans="1:37" s="50" customFormat="1" ht="18" customHeight="1" x14ac:dyDescent="0.25">
      <c r="A46" s="36" t="s">
        <v>64</v>
      </c>
      <c r="B46" s="126" t="s">
        <v>46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8"/>
      <c r="O46" s="47"/>
      <c r="P46" s="47"/>
      <c r="Q46" s="47"/>
      <c r="R46" s="47"/>
      <c r="S46" s="47"/>
      <c r="T46" s="43"/>
      <c r="U46" s="43"/>
      <c r="V46" s="43"/>
      <c r="W46" s="43"/>
      <c r="X46" s="48"/>
      <c r="Y46" s="47"/>
      <c r="Z46" s="47"/>
      <c r="AA46" s="47"/>
      <c r="AB46" s="43"/>
      <c r="AC46" s="43"/>
      <c r="AD46" s="43"/>
      <c r="AE46" s="43"/>
      <c r="AF46" s="43"/>
      <c r="AG46" s="43"/>
      <c r="AH46" s="110">
        <v>142905</v>
      </c>
      <c r="AI46" s="110"/>
      <c r="AJ46" s="110">
        <v>142908.26</v>
      </c>
      <c r="AK46" s="123">
        <f t="shared" ref="AK46:AK52" si="12">SUM(AJ46/AH46)</f>
        <v>1.0000228123578603</v>
      </c>
    </row>
    <row r="47" spans="1:37" s="50" customFormat="1" ht="46.2" customHeight="1" x14ac:dyDescent="0.25">
      <c r="A47" s="36" t="s">
        <v>58</v>
      </c>
      <c r="B47" s="37" t="s">
        <v>34</v>
      </c>
      <c r="C47" s="43"/>
      <c r="D47" s="43"/>
      <c r="E47" s="43"/>
      <c r="F47" s="43"/>
      <c r="G47" s="43"/>
      <c r="H47" s="43">
        <v>30750</v>
      </c>
      <c r="I47" s="43"/>
      <c r="J47" s="43"/>
      <c r="K47" s="43"/>
      <c r="L47" s="43"/>
      <c r="M47" s="44"/>
      <c r="N47" s="45"/>
      <c r="O47" s="46"/>
      <c r="P47" s="47"/>
      <c r="Q47" s="47"/>
      <c r="R47" s="47"/>
      <c r="S47" s="47"/>
      <c r="T47" s="43">
        <v>13537</v>
      </c>
      <c r="U47" s="43"/>
      <c r="V47" s="43"/>
      <c r="W47" s="43">
        <v>13537</v>
      </c>
      <c r="X47" s="48"/>
      <c r="Y47" s="47"/>
      <c r="Z47" s="47"/>
      <c r="AA47" s="47"/>
      <c r="AB47" s="43">
        <v>30000</v>
      </c>
      <c r="AC47" s="43">
        <v>0</v>
      </c>
      <c r="AD47" s="43"/>
      <c r="AE47" s="43">
        <v>30000</v>
      </c>
      <c r="AF47" s="43"/>
      <c r="AG47" s="43"/>
      <c r="AH47" s="110">
        <v>289137</v>
      </c>
      <c r="AI47" s="110"/>
      <c r="AJ47" s="110">
        <v>278326.89</v>
      </c>
      <c r="AK47" s="123">
        <f t="shared" si="12"/>
        <v>0.96261249857334075</v>
      </c>
    </row>
    <row r="48" spans="1:37" s="50" customFormat="1" ht="48.75" customHeight="1" x14ac:dyDescent="0.25">
      <c r="A48" s="36" t="s">
        <v>61</v>
      </c>
      <c r="B48" s="55" t="s">
        <v>97</v>
      </c>
      <c r="C48" s="43"/>
      <c r="D48" s="43"/>
      <c r="E48" s="43"/>
      <c r="F48" s="43"/>
      <c r="G48" s="43"/>
      <c r="H48" s="43">
        <v>21600</v>
      </c>
      <c r="I48" s="43"/>
      <c r="J48" s="43"/>
      <c r="K48" s="43"/>
      <c r="L48" s="43"/>
      <c r="M48" s="48"/>
      <c r="O48" s="47"/>
      <c r="P48" s="47"/>
      <c r="Q48" s="47"/>
      <c r="R48" s="47"/>
      <c r="S48" s="47"/>
      <c r="T48" s="43">
        <v>138000</v>
      </c>
      <c r="U48" s="43">
        <v>138000</v>
      </c>
      <c r="V48" s="43"/>
      <c r="W48" s="43"/>
      <c r="X48" s="48"/>
      <c r="Y48" s="47"/>
      <c r="Z48" s="47"/>
      <c r="AA48" s="47"/>
      <c r="AB48" s="43">
        <v>167900</v>
      </c>
      <c r="AC48" s="43">
        <v>167900</v>
      </c>
      <c r="AD48" s="43"/>
      <c r="AE48" s="43"/>
      <c r="AF48" s="43"/>
      <c r="AG48" s="43"/>
      <c r="AH48" s="110">
        <v>929000</v>
      </c>
      <c r="AI48" s="110"/>
      <c r="AJ48" s="110">
        <v>942741.47</v>
      </c>
      <c r="AK48" s="123">
        <f t="shared" si="12"/>
        <v>1.0147916792249732</v>
      </c>
    </row>
    <row r="49" spans="1:37" s="33" customFormat="1" ht="31.5" customHeight="1" thickBot="1" x14ac:dyDescent="0.35">
      <c r="A49" s="32"/>
      <c r="B49" s="137" t="s">
        <v>11</v>
      </c>
      <c r="C49" s="138" t="e">
        <f>SUM(#REF!+#REF!+C52)</f>
        <v>#REF!</v>
      </c>
      <c r="D49" s="138" t="e">
        <f>SUM(#REF!+#REF!+D52)</f>
        <v>#REF!</v>
      </c>
      <c r="E49" s="138" t="e">
        <f>SUM(#REF!+#REF!+E52)</f>
        <v>#REF!</v>
      </c>
      <c r="F49" s="138" t="e">
        <f>SUM(#REF!+#REF!+F52)</f>
        <v>#REF!</v>
      </c>
      <c r="G49" s="138" t="e">
        <f>SUM(#REF!+#REF!+G52)</f>
        <v>#REF!</v>
      </c>
      <c r="H49" s="138" t="e">
        <f>SUM(#REF!+H52)</f>
        <v>#REF!</v>
      </c>
      <c r="I49" s="138"/>
      <c r="J49" s="138"/>
      <c r="K49" s="138"/>
      <c r="L49" s="138"/>
      <c r="M49" s="138" t="e">
        <f>SUM(#REF!+M52)</f>
        <v>#REF!</v>
      </c>
      <c r="N49" s="138" t="e">
        <f>SUM(#REF!+N52)</f>
        <v>#REF!</v>
      </c>
      <c r="O49" s="138" t="e">
        <f>SUM(#REF!+O52)</f>
        <v>#REF!</v>
      </c>
      <c r="P49" s="138" t="e">
        <f>SUM(#REF!+P52)</f>
        <v>#REF!</v>
      </c>
      <c r="Q49" s="138" t="e">
        <f>SUM(#REF!+Q52)</f>
        <v>#REF!</v>
      </c>
      <c r="R49" s="138" t="e">
        <f>SUM(#REF!+R52)</f>
        <v>#REF!</v>
      </c>
      <c r="S49" s="138" t="e">
        <f>SUM(#REF!+S52)</f>
        <v>#REF!</v>
      </c>
      <c r="T49" s="138" t="e">
        <f>SUM(#REF!+T52)</f>
        <v>#REF!</v>
      </c>
      <c r="U49" s="138" t="e">
        <f>SUM(#REF!+U52)</f>
        <v>#REF!</v>
      </c>
      <c r="V49" s="138" t="e">
        <f>SUM(#REF!+V52)</f>
        <v>#REF!</v>
      </c>
      <c r="W49" s="138" t="e">
        <f>SUM(#REF!+W52)</f>
        <v>#REF!</v>
      </c>
      <c r="X49" s="138" t="e">
        <f>SUM(#REF!+X52)</f>
        <v>#REF!</v>
      </c>
      <c r="Y49" s="138" t="e">
        <f>SUM(#REF!+Y52)</f>
        <v>#REF!</v>
      </c>
      <c r="Z49" s="138" t="e">
        <f>SUM(#REF!+Z52)</f>
        <v>#REF!</v>
      </c>
      <c r="AA49" s="138" t="e">
        <f>SUM(#REF!+AA52)</f>
        <v>#REF!</v>
      </c>
      <c r="AB49" s="138" t="e">
        <f>SUM(#REF!+AB52)</f>
        <v>#REF!</v>
      </c>
      <c r="AC49" s="138" t="e">
        <f>SUM(#REF!+AC52)</f>
        <v>#REF!</v>
      </c>
      <c r="AD49" s="138" t="e">
        <f>SUM(#REF!+AD52)</f>
        <v>#REF!</v>
      </c>
      <c r="AE49" s="138" t="e">
        <f>SUM(#REF!+AE52)</f>
        <v>#REF!</v>
      </c>
      <c r="AF49" s="138" t="e">
        <f>SUM(#REF!+AF52)</f>
        <v>#REF!</v>
      </c>
      <c r="AG49" s="138" t="e">
        <f>SUM(#REF!+AG52)</f>
        <v>#REF!</v>
      </c>
      <c r="AH49" s="139">
        <f>SUM(AH52+AH55+AH50)</f>
        <v>1613731</v>
      </c>
      <c r="AI49" s="139" t="e">
        <f>SUM(#REF!+AI52)</f>
        <v>#REF!</v>
      </c>
      <c r="AJ49" s="139">
        <f>SUM(AJ52+AJ55+AJ50)</f>
        <v>1713280.23</v>
      </c>
      <c r="AK49" s="136">
        <f t="shared" si="12"/>
        <v>1.061688862641915</v>
      </c>
    </row>
    <row r="50" spans="1:37" s="42" customFormat="1" ht="31.5" customHeight="1" thickTop="1" x14ac:dyDescent="0.3">
      <c r="A50" s="34" t="s">
        <v>201</v>
      </c>
      <c r="B50" s="35" t="s">
        <v>202</v>
      </c>
      <c r="C50" s="41">
        <f>SUM(C51:C51)</f>
        <v>0</v>
      </c>
      <c r="D50" s="41">
        <f>SUM(D51:D51)</f>
        <v>0</v>
      </c>
      <c r="E50" s="41">
        <f>SUM(E51:E51)</f>
        <v>0</v>
      </c>
      <c r="F50" s="41">
        <f>SUM(F51:F51)</f>
        <v>0</v>
      </c>
      <c r="G50" s="41">
        <f>SUM(G51:G51)</f>
        <v>0</v>
      </c>
      <c r="H50" s="41" t="e">
        <f>SUM(#REF!+H51+#REF!)</f>
        <v>#REF!</v>
      </c>
      <c r="I50" s="41"/>
      <c r="J50" s="41"/>
      <c r="K50" s="41"/>
      <c r="L50" s="41"/>
      <c r="M50" s="41">
        <f t="shared" ref="M50:AA52" si="13">SUM(M51:M51)</f>
        <v>0</v>
      </c>
      <c r="N50" s="41">
        <f t="shared" si="13"/>
        <v>0</v>
      </c>
      <c r="O50" s="41">
        <f t="shared" si="13"/>
        <v>0</v>
      </c>
      <c r="P50" s="41">
        <f t="shared" si="13"/>
        <v>0</v>
      </c>
      <c r="Q50" s="41">
        <f t="shared" si="13"/>
        <v>0</v>
      </c>
      <c r="R50" s="41">
        <f t="shared" si="13"/>
        <v>0</v>
      </c>
      <c r="S50" s="41">
        <f t="shared" si="13"/>
        <v>0</v>
      </c>
      <c r="T50" s="41">
        <f t="shared" si="13"/>
        <v>161915</v>
      </c>
      <c r="U50" s="41">
        <f t="shared" si="13"/>
        <v>0</v>
      </c>
      <c r="V50" s="41">
        <f t="shared" si="13"/>
        <v>0</v>
      </c>
      <c r="W50" s="41">
        <f t="shared" si="13"/>
        <v>161915</v>
      </c>
      <c r="X50" s="41">
        <f t="shared" si="13"/>
        <v>0</v>
      </c>
      <c r="Y50" s="41">
        <f t="shared" si="13"/>
        <v>0</v>
      </c>
      <c r="Z50" s="41">
        <f t="shared" si="13"/>
        <v>0</v>
      </c>
      <c r="AA50" s="41">
        <f t="shared" si="13"/>
        <v>0</v>
      </c>
      <c r="AB50" s="41" t="e">
        <f>SUM(AB51+#REF!)</f>
        <v>#REF!</v>
      </c>
      <c r="AC50" s="41" t="e">
        <f>SUM(AC51+#REF!)</f>
        <v>#REF!</v>
      </c>
      <c r="AD50" s="41" t="e">
        <f>SUM(AD51+#REF!)</f>
        <v>#REF!</v>
      </c>
      <c r="AE50" s="41" t="e">
        <f>SUM(AE51+#REF!)</f>
        <v>#REF!</v>
      </c>
      <c r="AF50" s="41" t="e">
        <f>SUM(AF51+#REF!)</f>
        <v>#REF!</v>
      </c>
      <c r="AG50" s="41" t="e">
        <f>SUM(AG51+#REF!)</f>
        <v>#REF!</v>
      </c>
      <c r="AH50" s="112">
        <f>SUM(AH51)</f>
        <v>429270</v>
      </c>
      <c r="AI50" s="112" t="e">
        <f>SUM(AI51+#REF!)</f>
        <v>#REF!</v>
      </c>
      <c r="AJ50" s="112">
        <f>SUM(AJ51)</f>
        <v>429270</v>
      </c>
      <c r="AK50" s="122">
        <f t="shared" ref="AK50" si="14">SUM(AJ50/AH50)</f>
        <v>1</v>
      </c>
    </row>
    <row r="51" spans="1:37" s="50" customFormat="1" ht="54.45" customHeight="1" x14ac:dyDescent="0.25">
      <c r="A51" s="36" t="s">
        <v>58</v>
      </c>
      <c r="B51" s="37" t="s">
        <v>34</v>
      </c>
      <c r="C51" s="43"/>
      <c r="D51" s="43"/>
      <c r="E51" s="43"/>
      <c r="F51" s="43"/>
      <c r="G51" s="43"/>
      <c r="H51" s="43">
        <v>90340</v>
      </c>
      <c r="I51" s="43"/>
      <c r="J51" s="43"/>
      <c r="K51" s="43"/>
      <c r="L51" s="43"/>
      <c r="M51" s="44"/>
      <c r="N51" s="45"/>
      <c r="O51" s="46"/>
      <c r="P51" s="47"/>
      <c r="Q51" s="47"/>
      <c r="R51" s="47"/>
      <c r="S51" s="47"/>
      <c r="T51" s="43">
        <v>161915</v>
      </c>
      <c r="U51" s="43"/>
      <c r="V51" s="43"/>
      <c r="W51" s="43">
        <v>161915</v>
      </c>
      <c r="X51" s="48"/>
      <c r="Y51" s="47"/>
      <c r="Z51" s="47"/>
      <c r="AA51" s="47"/>
      <c r="AB51" s="43">
        <v>344920</v>
      </c>
      <c r="AC51" s="43"/>
      <c r="AD51" s="43"/>
      <c r="AE51" s="43">
        <v>344920</v>
      </c>
      <c r="AF51" s="43"/>
      <c r="AG51" s="43"/>
      <c r="AH51" s="110">
        <v>429270</v>
      </c>
      <c r="AI51" s="110"/>
      <c r="AJ51" s="110">
        <v>429270</v>
      </c>
      <c r="AK51" s="123">
        <f t="shared" ref="AK51" si="15">SUM(AJ51/AH51)</f>
        <v>1</v>
      </c>
    </row>
    <row r="52" spans="1:37" s="42" customFormat="1" ht="31.5" customHeight="1" x14ac:dyDescent="0.3">
      <c r="A52" s="34" t="s">
        <v>26</v>
      </c>
      <c r="B52" s="35" t="s">
        <v>12</v>
      </c>
      <c r="C52" s="41">
        <f>SUM(C53:C53)</f>
        <v>0</v>
      </c>
      <c r="D52" s="41">
        <f>SUM(D53:D53)</f>
        <v>0</v>
      </c>
      <c r="E52" s="41">
        <f>SUM(E53:E53)</f>
        <v>0</v>
      </c>
      <c r="F52" s="41">
        <f>SUM(F53:F53)</f>
        <v>0</v>
      </c>
      <c r="G52" s="41">
        <f>SUM(G53:G53)</f>
        <v>0</v>
      </c>
      <c r="H52" s="41" t="e">
        <f>SUM(#REF!+H53+#REF!)</f>
        <v>#REF!</v>
      </c>
      <c r="I52" s="41"/>
      <c r="J52" s="41"/>
      <c r="K52" s="41"/>
      <c r="L52" s="41"/>
      <c r="M52" s="41">
        <f t="shared" si="13"/>
        <v>0</v>
      </c>
      <c r="N52" s="41">
        <f t="shared" si="13"/>
        <v>0</v>
      </c>
      <c r="O52" s="41">
        <f t="shared" si="13"/>
        <v>0</v>
      </c>
      <c r="P52" s="41">
        <f t="shared" si="13"/>
        <v>0</v>
      </c>
      <c r="Q52" s="41">
        <f t="shared" si="13"/>
        <v>0</v>
      </c>
      <c r="R52" s="41">
        <f t="shared" si="13"/>
        <v>0</v>
      </c>
      <c r="S52" s="41">
        <f t="shared" si="13"/>
        <v>0</v>
      </c>
      <c r="T52" s="41">
        <f t="shared" si="13"/>
        <v>161915</v>
      </c>
      <c r="U52" s="41">
        <f t="shared" si="13"/>
        <v>0</v>
      </c>
      <c r="V52" s="41">
        <f t="shared" si="13"/>
        <v>0</v>
      </c>
      <c r="W52" s="41">
        <f t="shared" si="13"/>
        <v>161915</v>
      </c>
      <c r="X52" s="41">
        <f t="shared" si="13"/>
        <v>0</v>
      </c>
      <c r="Y52" s="41">
        <f t="shared" si="13"/>
        <v>0</v>
      </c>
      <c r="Z52" s="41">
        <f t="shared" si="13"/>
        <v>0</v>
      </c>
      <c r="AA52" s="41">
        <f t="shared" si="13"/>
        <v>0</v>
      </c>
      <c r="AB52" s="41" t="e">
        <f>SUM(AB53+#REF!)</f>
        <v>#REF!</v>
      </c>
      <c r="AC52" s="41" t="e">
        <f>SUM(AC53+#REF!)</f>
        <v>#REF!</v>
      </c>
      <c r="AD52" s="41" t="e">
        <f>SUM(AD53+#REF!)</f>
        <v>#REF!</v>
      </c>
      <c r="AE52" s="41" t="e">
        <f>SUM(AE53+#REF!)</f>
        <v>#REF!</v>
      </c>
      <c r="AF52" s="41" t="e">
        <f>SUM(AF53+#REF!)</f>
        <v>#REF!</v>
      </c>
      <c r="AG52" s="41" t="e">
        <f>SUM(AG53+#REF!)</f>
        <v>#REF!</v>
      </c>
      <c r="AH52" s="112">
        <f>SUM(AH53:AH54)</f>
        <v>474461</v>
      </c>
      <c r="AI52" s="112" t="e">
        <f>SUM(AI53+#REF!)</f>
        <v>#REF!</v>
      </c>
      <c r="AJ52" s="112">
        <f>SUM(AJ53:AJ54)</f>
        <v>474968.62</v>
      </c>
      <c r="AK52" s="122">
        <f t="shared" si="12"/>
        <v>1.0010698877252293</v>
      </c>
    </row>
    <row r="53" spans="1:37" s="50" customFormat="1" ht="18.75" customHeight="1" x14ac:dyDescent="0.25">
      <c r="A53" s="36" t="s">
        <v>91</v>
      </c>
      <c r="B53" s="37" t="s">
        <v>118</v>
      </c>
      <c r="C53" s="43"/>
      <c r="D53" s="43"/>
      <c r="E53" s="43"/>
      <c r="F53" s="43"/>
      <c r="G53" s="43"/>
      <c r="H53" s="43">
        <v>90340</v>
      </c>
      <c r="I53" s="43"/>
      <c r="J53" s="43"/>
      <c r="K53" s="43"/>
      <c r="L53" s="43"/>
      <c r="M53" s="44"/>
      <c r="N53" s="45"/>
      <c r="O53" s="46"/>
      <c r="P53" s="47"/>
      <c r="Q53" s="47"/>
      <c r="R53" s="47"/>
      <c r="S53" s="47"/>
      <c r="T53" s="43">
        <v>161915</v>
      </c>
      <c r="U53" s="43"/>
      <c r="V53" s="43"/>
      <c r="W53" s="43">
        <v>161915</v>
      </c>
      <c r="X53" s="48"/>
      <c r="Y53" s="47"/>
      <c r="Z53" s="47"/>
      <c r="AA53" s="47"/>
      <c r="AB53" s="43">
        <v>344920</v>
      </c>
      <c r="AC53" s="43"/>
      <c r="AD53" s="43"/>
      <c r="AE53" s="43">
        <v>344920</v>
      </c>
      <c r="AF53" s="43"/>
      <c r="AG53" s="43"/>
      <c r="AH53" s="110">
        <v>300</v>
      </c>
      <c r="AI53" s="110"/>
      <c r="AJ53" s="110">
        <v>863.76</v>
      </c>
      <c r="AK53" s="123">
        <f t="shared" ref="AK53:AK55" si="16">SUM(AJ53/AH53)</f>
        <v>2.8792</v>
      </c>
    </row>
    <row r="54" spans="1:37" s="50" customFormat="1" ht="54.45" customHeight="1" x14ac:dyDescent="0.25">
      <c r="A54" s="36" t="s">
        <v>58</v>
      </c>
      <c r="B54" s="37" t="s">
        <v>34</v>
      </c>
      <c r="C54" s="43"/>
      <c r="D54" s="43"/>
      <c r="E54" s="43"/>
      <c r="F54" s="43"/>
      <c r="G54" s="43"/>
      <c r="H54" s="43">
        <v>90340</v>
      </c>
      <c r="I54" s="43"/>
      <c r="J54" s="43"/>
      <c r="K54" s="43"/>
      <c r="L54" s="43"/>
      <c r="M54" s="44"/>
      <c r="N54" s="45"/>
      <c r="O54" s="46"/>
      <c r="P54" s="47"/>
      <c r="Q54" s="47"/>
      <c r="R54" s="47"/>
      <c r="S54" s="47"/>
      <c r="T54" s="43">
        <v>161915</v>
      </c>
      <c r="U54" s="43"/>
      <c r="V54" s="43"/>
      <c r="W54" s="43">
        <v>161915</v>
      </c>
      <c r="X54" s="48"/>
      <c r="Y54" s="47"/>
      <c r="Z54" s="47"/>
      <c r="AA54" s="47"/>
      <c r="AB54" s="43">
        <v>344920</v>
      </c>
      <c r="AC54" s="43"/>
      <c r="AD54" s="43"/>
      <c r="AE54" s="43">
        <v>344920</v>
      </c>
      <c r="AF54" s="43"/>
      <c r="AG54" s="43"/>
      <c r="AH54" s="110">
        <v>474161</v>
      </c>
      <c r="AI54" s="110"/>
      <c r="AJ54" s="110">
        <v>474104.86</v>
      </c>
      <c r="AK54" s="123">
        <f t="shared" si="16"/>
        <v>0.99988160139699378</v>
      </c>
    </row>
    <row r="55" spans="1:37" s="42" customFormat="1" ht="22.2" customHeight="1" x14ac:dyDescent="0.3">
      <c r="A55" s="34" t="s">
        <v>123</v>
      </c>
      <c r="B55" s="35" t="s">
        <v>3</v>
      </c>
      <c r="C55" s="41" t="e">
        <f>SUM(C56:C60)</f>
        <v>#REF!</v>
      </c>
      <c r="D55" s="41" t="e">
        <f>SUM(D56:D60)</f>
        <v>#REF!</v>
      </c>
      <c r="E55" s="41" t="e">
        <f>SUM(E56:E60)</f>
        <v>#REF!</v>
      </c>
      <c r="F55" s="41" t="e">
        <f>SUM(F56:F60)</f>
        <v>#REF!</v>
      </c>
      <c r="G55" s="41" t="e">
        <f>SUM(G56:G60)</f>
        <v>#REF!</v>
      </c>
      <c r="H55" s="41" t="e">
        <f>SUM(#REF!+#REF!+#REF!)</f>
        <v>#REF!</v>
      </c>
      <c r="I55" s="41"/>
      <c r="J55" s="41"/>
      <c r="K55" s="41"/>
      <c r="L55" s="41"/>
      <c r="M55" s="41">
        <f t="shared" ref="M55:AA55" si="17">SUM(M58:M60)</f>
        <v>0</v>
      </c>
      <c r="N55" s="41">
        <f t="shared" si="17"/>
        <v>0</v>
      </c>
      <c r="O55" s="41">
        <f t="shared" si="17"/>
        <v>0</v>
      </c>
      <c r="P55" s="41">
        <f t="shared" si="17"/>
        <v>0</v>
      </c>
      <c r="Q55" s="41">
        <f t="shared" si="17"/>
        <v>0</v>
      </c>
      <c r="R55" s="41">
        <f t="shared" si="17"/>
        <v>0</v>
      </c>
      <c r="S55" s="41">
        <f t="shared" si="17"/>
        <v>0</v>
      </c>
      <c r="T55" s="41">
        <f t="shared" si="17"/>
        <v>3892374</v>
      </c>
      <c r="U55" s="41">
        <f t="shared" si="17"/>
        <v>3064015</v>
      </c>
      <c r="V55" s="41">
        <f t="shared" si="17"/>
        <v>17500</v>
      </c>
      <c r="W55" s="41">
        <f t="shared" si="17"/>
        <v>810859</v>
      </c>
      <c r="X55" s="41">
        <f t="shared" si="17"/>
        <v>0</v>
      </c>
      <c r="Y55" s="41">
        <f t="shared" si="17"/>
        <v>0</v>
      </c>
      <c r="Z55" s="41">
        <f t="shared" si="17"/>
        <v>0</v>
      </c>
      <c r="AA55" s="41">
        <f t="shared" si="17"/>
        <v>0</v>
      </c>
      <c r="AB55" s="41" t="e">
        <f>SUM(#REF!+#REF!)</f>
        <v>#REF!</v>
      </c>
      <c r="AC55" s="41" t="e">
        <f>SUM(#REF!+#REF!)</f>
        <v>#REF!</v>
      </c>
      <c r="AD55" s="41" t="e">
        <f>SUM(#REF!+#REF!)</f>
        <v>#REF!</v>
      </c>
      <c r="AE55" s="41" t="e">
        <f>SUM(#REF!+#REF!)</f>
        <v>#REF!</v>
      </c>
      <c r="AF55" s="41" t="e">
        <f>SUM(#REF!+#REF!)</f>
        <v>#REF!</v>
      </c>
      <c r="AG55" s="41" t="e">
        <f>SUM(#REF!+#REF!)</f>
        <v>#REF!</v>
      </c>
      <c r="AH55" s="112">
        <f>SUM(AH56:AH57)</f>
        <v>710000</v>
      </c>
      <c r="AI55" s="112" t="e">
        <f>SUM(#REF!+#REF!)</f>
        <v>#REF!</v>
      </c>
      <c r="AJ55" s="112">
        <f>SUM(AJ56:AJ57)</f>
        <v>809041.61</v>
      </c>
      <c r="AK55" s="122">
        <f t="shared" si="16"/>
        <v>1.1394952253521127</v>
      </c>
    </row>
    <row r="56" spans="1:37" s="50" customFormat="1" ht="17.25" customHeight="1" x14ac:dyDescent="0.25">
      <c r="A56" s="36" t="s">
        <v>63</v>
      </c>
      <c r="B56" s="37" t="s">
        <v>50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8"/>
      <c r="O56" s="47"/>
      <c r="P56" s="47"/>
      <c r="Q56" s="47"/>
      <c r="R56" s="47"/>
      <c r="S56" s="47"/>
      <c r="T56" s="43"/>
      <c r="U56" s="43"/>
      <c r="V56" s="43"/>
      <c r="W56" s="43"/>
      <c r="X56" s="48"/>
      <c r="Y56" s="47"/>
      <c r="Z56" s="47"/>
      <c r="AA56" s="47"/>
      <c r="AB56" s="43"/>
      <c r="AC56" s="43"/>
      <c r="AD56" s="43"/>
      <c r="AE56" s="43"/>
      <c r="AF56" s="43"/>
      <c r="AG56" s="43"/>
      <c r="AH56" s="110">
        <v>710000</v>
      </c>
      <c r="AI56" s="110"/>
      <c r="AJ56" s="110">
        <v>808687.52</v>
      </c>
      <c r="AK56" s="123">
        <f t="shared" ref="AK56:AK61" si="18">SUM(AJ56/AH56)</f>
        <v>1.1389965070422536</v>
      </c>
    </row>
    <row r="57" spans="1:37" s="50" customFormat="1" ht="17.25" customHeight="1" x14ac:dyDescent="0.25">
      <c r="A57" s="36" t="s">
        <v>91</v>
      </c>
      <c r="B57" s="37" t="s">
        <v>92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8"/>
      <c r="O57" s="47"/>
      <c r="P57" s="47"/>
      <c r="Q57" s="47"/>
      <c r="R57" s="47"/>
      <c r="S57" s="47"/>
      <c r="T57" s="43"/>
      <c r="U57" s="43"/>
      <c r="V57" s="43"/>
      <c r="W57" s="43"/>
      <c r="X57" s="48"/>
      <c r="Y57" s="47"/>
      <c r="Z57" s="47"/>
      <c r="AA57" s="47"/>
      <c r="AB57" s="43"/>
      <c r="AC57" s="43"/>
      <c r="AD57" s="43"/>
      <c r="AE57" s="43"/>
      <c r="AF57" s="43"/>
      <c r="AG57" s="43"/>
      <c r="AH57" s="110">
        <v>0</v>
      </c>
      <c r="AI57" s="110"/>
      <c r="AJ57" s="110">
        <v>354.09</v>
      </c>
      <c r="AK57" s="124" t="s">
        <v>119</v>
      </c>
    </row>
    <row r="58" spans="1:37" s="33" customFormat="1" ht="18.75" customHeight="1" thickBot="1" x14ac:dyDescent="0.35">
      <c r="A58" s="67"/>
      <c r="B58" s="140" t="s">
        <v>13</v>
      </c>
      <c r="C58" s="134" t="e">
        <f>SUM(C59+#REF!+C61+C74)</f>
        <v>#REF!</v>
      </c>
      <c r="D58" s="134" t="e">
        <f>SUM(D59+#REF!+D61+D74)</f>
        <v>#REF!</v>
      </c>
      <c r="E58" s="134" t="e">
        <f>SUM(E59+#REF!+E61+E74)</f>
        <v>#REF!</v>
      </c>
      <c r="F58" s="134" t="e">
        <f>SUM(F59+#REF!+F61+F74)</f>
        <v>#REF!</v>
      </c>
      <c r="G58" s="134" t="e">
        <f>SUM(G59+#REF!+G61+G74)</f>
        <v>#REF!</v>
      </c>
      <c r="H58" s="134">
        <f>SUM(H59+H61+H74)</f>
        <v>2963180</v>
      </c>
      <c r="I58" s="134"/>
      <c r="J58" s="134"/>
      <c r="K58" s="134"/>
      <c r="L58" s="134"/>
      <c r="M58" s="134">
        <f t="shared" ref="M58:AG58" si="19">SUM(M59+M61+M74)</f>
        <v>0</v>
      </c>
      <c r="N58" s="134">
        <f t="shared" si="19"/>
        <v>0</v>
      </c>
      <c r="O58" s="134">
        <f t="shared" si="19"/>
        <v>0</v>
      </c>
      <c r="P58" s="134">
        <f t="shared" si="19"/>
        <v>0</v>
      </c>
      <c r="Q58" s="134">
        <f t="shared" si="19"/>
        <v>0</v>
      </c>
      <c r="R58" s="134">
        <f t="shared" si="19"/>
        <v>0</v>
      </c>
      <c r="S58" s="134">
        <f t="shared" si="19"/>
        <v>0</v>
      </c>
      <c r="T58" s="134">
        <f t="shared" si="19"/>
        <v>3364468</v>
      </c>
      <c r="U58" s="134">
        <f t="shared" si="19"/>
        <v>3064015</v>
      </c>
      <c r="V58" s="134">
        <f t="shared" si="19"/>
        <v>17500</v>
      </c>
      <c r="W58" s="134">
        <f t="shared" si="19"/>
        <v>282953</v>
      </c>
      <c r="X58" s="134">
        <f t="shared" si="19"/>
        <v>0</v>
      </c>
      <c r="Y58" s="134">
        <f t="shared" si="19"/>
        <v>0</v>
      </c>
      <c r="Z58" s="134">
        <f t="shared" si="19"/>
        <v>0</v>
      </c>
      <c r="AA58" s="134">
        <f t="shared" si="19"/>
        <v>0</v>
      </c>
      <c r="AB58" s="134">
        <f t="shared" si="19"/>
        <v>2648485</v>
      </c>
      <c r="AC58" s="134">
        <f t="shared" si="19"/>
        <v>2349986</v>
      </c>
      <c r="AD58" s="134">
        <f t="shared" si="19"/>
        <v>12000</v>
      </c>
      <c r="AE58" s="134">
        <f t="shared" si="19"/>
        <v>286499</v>
      </c>
      <c r="AF58" s="134">
        <f t="shared" si="19"/>
        <v>0</v>
      </c>
      <c r="AG58" s="134">
        <f t="shared" si="19"/>
        <v>0</v>
      </c>
      <c r="AH58" s="135">
        <f>SUM(AH59+AH61+AH74+AH77)</f>
        <v>3134860</v>
      </c>
      <c r="AI58" s="135">
        <f>SUM(AI59+AI61+AI74)</f>
        <v>0</v>
      </c>
      <c r="AJ58" s="135">
        <f>SUM(AJ59+AJ61+AJ74+AJ77)</f>
        <v>3594719.4099999997</v>
      </c>
      <c r="AK58" s="136">
        <f t="shared" si="18"/>
        <v>1.1466921680713014</v>
      </c>
    </row>
    <row r="59" spans="1:37" s="63" customFormat="1" ht="23.1" customHeight="1" thickTop="1" x14ac:dyDescent="0.3">
      <c r="A59" s="34" t="s">
        <v>27</v>
      </c>
      <c r="B59" s="40" t="s">
        <v>14</v>
      </c>
      <c r="C59" s="62">
        <f t="shared" ref="C59:H59" si="20">SUM(C60:C60)</f>
        <v>0</v>
      </c>
      <c r="D59" s="62">
        <f t="shared" si="20"/>
        <v>0</v>
      </c>
      <c r="E59" s="62">
        <f t="shared" si="20"/>
        <v>0</v>
      </c>
      <c r="F59" s="62">
        <f t="shared" si="20"/>
        <v>0</v>
      </c>
      <c r="G59" s="62">
        <f t="shared" si="20"/>
        <v>0</v>
      </c>
      <c r="H59" s="62">
        <f t="shared" si="20"/>
        <v>242295</v>
      </c>
      <c r="I59" s="62"/>
      <c r="J59" s="62"/>
      <c r="K59" s="62"/>
      <c r="L59" s="62"/>
      <c r="M59" s="62">
        <f t="shared" ref="M59:AI59" si="21">SUM(M60:M60)</f>
        <v>0</v>
      </c>
      <c r="N59" s="62">
        <f t="shared" si="21"/>
        <v>0</v>
      </c>
      <c r="O59" s="62">
        <f t="shared" si="21"/>
        <v>0</v>
      </c>
      <c r="P59" s="62">
        <f t="shared" si="21"/>
        <v>0</v>
      </c>
      <c r="Q59" s="62">
        <f t="shared" si="21"/>
        <v>0</v>
      </c>
      <c r="R59" s="62">
        <f t="shared" si="21"/>
        <v>0</v>
      </c>
      <c r="S59" s="62">
        <f t="shared" si="21"/>
        <v>0</v>
      </c>
      <c r="T59" s="62">
        <f t="shared" si="21"/>
        <v>263953</v>
      </c>
      <c r="U59" s="62">
        <f t="shared" si="21"/>
        <v>0</v>
      </c>
      <c r="V59" s="62">
        <f t="shared" si="21"/>
        <v>0</v>
      </c>
      <c r="W59" s="62">
        <f t="shared" si="21"/>
        <v>263953</v>
      </c>
      <c r="X59" s="62">
        <f t="shared" si="21"/>
        <v>0</v>
      </c>
      <c r="Y59" s="62">
        <f t="shared" si="21"/>
        <v>0</v>
      </c>
      <c r="Z59" s="62">
        <f t="shared" si="21"/>
        <v>0</v>
      </c>
      <c r="AA59" s="62">
        <f t="shared" si="21"/>
        <v>0</v>
      </c>
      <c r="AB59" s="62">
        <f t="shared" si="21"/>
        <v>270499</v>
      </c>
      <c r="AC59" s="62">
        <f t="shared" si="21"/>
        <v>0</v>
      </c>
      <c r="AD59" s="62">
        <f t="shared" si="21"/>
        <v>0</v>
      </c>
      <c r="AE59" s="62">
        <f t="shared" si="21"/>
        <v>270499</v>
      </c>
      <c r="AF59" s="62">
        <f t="shared" si="21"/>
        <v>0</v>
      </c>
      <c r="AG59" s="62">
        <f t="shared" si="21"/>
        <v>0</v>
      </c>
      <c r="AH59" s="115">
        <f>SUM(AH60)</f>
        <v>227932</v>
      </c>
      <c r="AI59" s="115">
        <f t="shared" si="21"/>
        <v>0</v>
      </c>
      <c r="AJ59" s="115">
        <f>SUM(AJ60)</f>
        <v>227932</v>
      </c>
      <c r="AK59" s="122">
        <f t="shared" si="18"/>
        <v>1</v>
      </c>
    </row>
    <row r="60" spans="1:37" s="50" customFormat="1" ht="48.6" customHeight="1" x14ac:dyDescent="0.25">
      <c r="A60" s="36" t="s">
        <v>58</v>
      </c>
      <c r="B60" s="37" t="s">
        <v>34</v>
      </c>
      <c r="C60" s="43"/>
      <c r="D60" s="43"/>
      <c r="E60" s="43"/>
      <c r="F60" s="43"/>
      <c r="G60" s="43"/>
      <c r="H60" s="43">
        <v>242295</v>
      </c>
      <c r="I60" s="43"/>
      <c r="J60" s="43"/>
      <c r="K60" s="43"/>
      <c r="L60" s="43"/>
      <c r="M60" s="44"/>
      <c r="N60" s="45"/>
      <c r="O60" s="46"/>
      <c r="P60" s="47"/>
      <c r="Q60" s="47"/>
      <c r="R60" s="47"/>
      <c r="S60" s="47"/>
      <c r="T60" s="43">
        <v>263953</v>
      </c>
      <c r="U60" s="43"/>
      <c r="V60" s="43"/>
      <c r="W60" s="43">
        <v>263953</v>
      </c>
      <c r="X60" s="48"/>
      <c r="Y60" s="47"/>
      <c r="Z60" s="47"/>
      <c r="AA60" s="47"/>
      <c r="AB60" s="43">
        <v>270499</v>
      </c>
      <c r="AC60" s="43"/>
      <c r="AD60" s="43"/>
      <c r="AE60" s="43">
        <v>270499</v>
      </c>
      <c r="AF60" s="43"/>
      <c r="AG60" s="43"/>
      <c r="AH60" s="110">
        <v>227932</v>
      </c>
      <c r="AI60" s="110"/>
      <c r="AJ60" s="110">
        <v>227932</v>
      </c>
      <c r="AK60" s="123">
        <f t="shared" si="18"/>
        <v>1</v>
      </c>
    </row>
    <row r="61" spans="1:37" s="63" customFormat="1" ht="23.1" customHeight="1" x14ac:dyDescent="0.3">
      <c r="A61" s="34" t="s">
        <v>28</v>
      </c>
      <c r="B61" s="168" t="s">
        <v>167</v>
      </c>
      <c r="C61" s="62">
        <f t="shared" ref="C61:H61" si="22">SUM(C62:C73)</f>
        <v>0</v>
      </c>
      <c r="D61" s="62">
        <f t="shared" si="22"/>
        <v>0</v>
      </c>
      <c r="E61" s="62">
        <f t="shared" si="22"/>
        <v>0</v>
      </c>
      <c r="F61" s="62">
        <f t="shared" si="22"/>
        <v>0</v>
      </c>
      <c r="G61" s="62">
        <f t="shared" si="22"/>
        <v>0</v>
      </c>
      <c r="H61" s="62">
        <f t="shared" si="22"/>
        <v>2687262</v>
      </c>
      <c r="I61" s="62"/>
      <c r="J61" s="62"/>
      <c r="K61" s="62"/>
      <c r="L61" s="62"/>
      <c r="M61" s="62">
        <f t="shared" ref="M61:AJ61" si="23">SUM(M62:M73)</f>
        <v>0</v>
      </c>
      <c r="N61" s="62">
        <f t="shared" si="23"/>
        <v>0</v>
      </c>
      <c r="O61" s="62">
        <f t="shared" si="23"/>
        <v>0</v>
      </c>
      <c r="P61" s="62">
        <f t="shared" si="23"/>
        <v>0</v>
      </c>
      <c r="Q61" s="62">
        <f t="shared" si="23"/>
        <v>0</v>
      </c>
      <c r="R61" s="62">
        <f t="shared" si="23"/>
        <v>0</v>
      </c>
      <c r="S61" s="62">
        <f t="shared" si="23"/>
        <v>0</v>
      </c>
      <c r="T61" s="62">
        <f t="shared" si="23"/>
        <v>3064015</v>
      </c>
      <c r="U61" s="62">
        <f t="shared" si="23"/>
        <v>3064015</v>
      </c>
      <c r="V61" s="62">
        <f t="shared" si="23"/>
        <v>0</v>
      </c>
      <c r="W61" s="62">
        <f t="shared" si="23"/>
        <v>0</v>
      </c>
      <c r="X61" s="62">
        <f t="shared" si="23"/>
        <v>0</v>
      </c>
      <c r="Y61" s="62">
        <f t="shared" si="23"/>
        <v>0</v>
      </c>
      <c r="Z61" s="62">
        <f t="shared" si="23"/>
        <v>0</v>
      </c>
      <c r="AA61" s="62">
        <f t="shared" si="23"/>
        <v>0</v>
      </c>
      <c r="AB61" s="62">
        <f t="shared" si="23"/>
        <v>2349986</v>
      </c>
      <c r="AC61" s="62">
        <f t="shared" si="23"/>
        <v>2349986</v>
      </c>
      <c r="AD61" s="62">
        <f t="shared" si="23"/>
        <v>0</v>
      </c>
      <c r="AE61" s="62">
        <f t="shared" si="23"/>
        <v>0</v>
      </c>
      <c r="AF61" s="62">
        <f t="shared" si="23"/>
        <v>0</v>
      </c>
      <c r="AG61" s="62">
        <f t="shared" si="23"/>
        <v>0</v>
      </c>
      <c r="AH61" s="115">
        <f t="shared" si="23"/>
        <v>2866512</v>
      </c>
      <c r="AI61" s="115">
        <f t="shared" si="23"/>
        <v>0</v>
      </c>
      <c r="AJ61" s="115">
        <f t="shared" si="23"/>
        <v>3326141.96</v>
      </c>
      <c r="AK61" s="122">
        <f t="shared" si="18"/>
        <v>1.1603446837131677</v>
      </c>
    </row>
    <row r="62" spans="1:37" s="50" customFormat="1" ht="15.6" x14ac:dyDescent="0.25">
      <c r="A62" s="36" t="s">
        <v>66</v>
      </c>
      <c r="B62" s="37" t="s">
        <v>48</v>
      </c>
      <c r="C62" s="43"/>
      <c r="D62" s="43"/>
      <c r="E62" s="43"/>
      <c r="F62" s="43"/>
      <c r="G62" s="43"/>
      <c r="H62" s="43">
        <v>2621648</v>
      </c>
      <c r="I62" s="43"/>
      <c r="J62" s="43"/>
      <c r="K62" s="43"/>
      <c r="L62" s="43"/>
      <c r="M62" s="48"/>
      <c r="O62" s="47"/>
      <c r="P62" s="47"/>
      <c r="Q62" s="47"/>
      <c r="R62" s="47"/>
      <c r="S62" s="47"/>
      <c r="T62" s="43">
        <v>3009970</v>
      </c>
      <c r="U62" s="43">
        <v>3009970</v>
      </c>
      <c r="V62" s="43"/>
      <c r="W62" s="43"/>
      <c r="X62" s="48"/>
      <c r="Y62" s="47"/>
      <c r="Z62" s="47"/>
      <c r="AA62" s="47"/>
      <c r="AB62" s="43">
        <v>2170286</v>
      </c>
      <c r="AC62" s="43">
        <v>2170286</v>
      </c>
      <c r="AD62" s="43"/>
      <c r="AE62" s="43"/>
      <c r="AF62" s="43"/>
      <c r="AG62" s="43"/>
      <c r="AH62" s="110">
        <v>2225658</v>
      </c>
      <c r="AI62" s="110"/>
      <c r="AJ62" s="110">
        <v>2647372</v>
      </c>
      <c r="AK62" s="123">
        <f t="shared" ref="AK62:AK76" si="24">SUM(AJ62/AH62)</f>
        <v>1.1894783475268886</v>
      </c>
    </row>
    <row r="63" spans="1:37" s="50" customFormat="1" ht="15.6" x14ac:dyDescent="0.25">
      <c r="A63" s="36" t="s">
        <v>160</v>
      </c>
      <c r="B63" s="37" t="s">
        <v>172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8"/>
      <c r="O63" s="47"/>
      <c r="P63" s="47"/>
      <c r="Q63" s="47"/>
      <c r="R63" s="47"/>
      <c r="S63" s="47"/>
      <c r="T63" s="43"/>
      <c r="U63" s="43"/>
      <c r="V63" s="43"/>
      <c r="W63" s="43"/>
      <c r="X63" s="48"/>
      <c r="Y63" s="47"/>
      <c r="Z63" s="47"/>
      <c r="AA63" s="47"/>
      <c r="AB63" s="43"/>
      <c r="AC63" s="43"/>
      <c r="AD63" s="43"/>
      <c r="AE63" s="43"/>
      <c r="AF63" s="43"/>
      <c r="AG63" s="43"/>
      <c r="AH63" s="110">
        <v>70000</v>
      </c>
      <c r="AI63" s="110"/>
      <c r="AJ63" s="110">
        <v>77537.100000000006</v>
      </c>
      <c r="AK63" s="123">
        <f t="shared" si="24"/>
        <v>1.1076728571428571</v>
      </c>
    </row>
    <row r="64" spans="1:37" s="50" customFormat="1" ht="15.6" x14ac:dyDescent="0.25">
      <c r="A64" s="36" t="s">
        <v>181</v>
      </c>
      <c r="B64" s="37" t="s">
        <v>182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8"/>
      <c r="O64" s="47"/>
      <c r="P64" s="47"/>
      <c r="Q64" s="47"/>
      <c r="R64" s="47"/>
      <c r="S64" s="47"/>
      <c r="T64" s="43"/>
      <c r="U64" s="43"/>
      <c r="V64" s="43"/>
      <c r="W64" s="43"/>
      <c r="X64" s="48"/>
      <c r="Y64" s="47"/>
      <c r="Z64" s="47"/>
      <c r="AA64" s="47"/>
      <c r="AB64" s="43"/>
      <c r="AC64" s="43"/>
      <c r="AD64" s="43"/>
      <c r="AE64" s="43"/>
      <c r="AF64" s="43"/>
      <c r="AG64" s="43"/>
      <c r="AH64" s="110">
        <v>500</v>
      </c>
      <c r="AI64" s="110"/>
      <c r="AJ64" s="110">
        <v>777.2</v>
      </c>
      <c r="AK64" s="123">
        <f t="shared" si="24"/>
        <v>1.5544</v>
      </c>
    </row>
    <row r="65" spans="1:37" s="50" customFormat="1" ht="15.6" x14ac:dyDescent="0.25">
      <c r="A65" s="36" t="s">
        <v>161</v>
      </c>
      <c r="B65" s="37" t="s">
        <v>173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8"/>
      <c r="O65" s="47"/>
      <c r="P65" s="47"/>
      <c r="Q65" s="47"/>
      <c r="R65" s="47"/>
      <c r="S65" s="47"/>
      <c r="T65" s="43"/>
      <c r="U65" s="43"/>
      <c r="V65" s="43"/>
      <c r="W65" s="43"/>
      <c r="X65" s="48"/>
      <c r="Y65" s="47"/>
      <c r="Z65" s="47"/>
      <c r="AA65" s="47"/>
      <c r="AB65" s="43"/>
      <c r="AC65" s="43"/>
      <c r="AD65" s="43"/>
      <c r="AE65" s="43"/>
      <c r="AF65" s="43"/>
      <c r="AG65" s="43"/>
      <c r="AH65" s="110">
        <v>314180</v>
      </c>
      <c r="AI65" s="110"/>
      <c r="AJ65" s="110">
        <v>309098</v>
      </c>
      <c r="AK65" s="123">
        <f t="shared" si="24"/>
        <v>0.98382455916990263</v>
      </c>
    </row>
    <row r="66" spans="1:37" s="50" customFormat="1" ht="15.6" x14ac:dyDescent="0.25">
      <c r="A66" s="36" t="s">
        <v>59</v>
      </c>
      <c r="B66" s="55" t="s">
        <v>49</v>
      </c>
      <c r="C66" s="43"/>
      <c r="D66" s="43"/>
      <c r="E66" s="43"/>
      <c r="F66" s="43"/>
      <c r="G66" s="43"/>
      <c r="H66" s="43">
        <v>22907</v>
      </c>
      <c r="I66" s="43"/>
      <c r="J66" s="43"/>
      <c r="K66" s="43"/>
      <c r="L66" s="43"/>
      <c r="M66" s="48"/>
      <c r="O66" s="47"/>
      <c r="P66" s="47"/>
      <c r="Q66" s="47"/>
      <c r="R66" s="47"/>
      <c r="S66" s="47"/>
      <c r="T66" s="43">
        <v>26000</v>
      </c>
      <c r="U66" s="43">
        <v>26000</v>
      </c>
      <c r="V66" s="43"/>
      <c r="W66" s="43"/>
      <c r="X66" s="48"/>
      <c r="Y66" s="47"/>
      <c r="Z66" s="47"/>
      <c r="AA66" s="47"/>
      <c r="AB66" s="43">
        <v>35700</v>
      </c>
      <c r="AC66" s="43">
        <v>35700</v>
      </c>
      <c r="AD66" s="43"/>
      <c r="AE66" s="43"/>
      <c r="AF66" s="43"/>
      <c r="AG66" s="43"/>
      <c r="AH66" s="110">
        <v>2700</v>
      </c>
      <c r="AI66" s="110"/>
      <c r="AJ66" s="110">
        <v>2980</v>
      </c>
      <c r="AK66" s="123">
        <f t="shared" si="24"/>
        <v>1.1037037037037036</v>
      </c>
    </row>
    <row r="67" spans="1:37" s="50" customFormat="1" ht="15.6" x14ac:dyDescent="0.25">
      <c r="A67" s="36" t="s">
        <v>63</v>
      </c>
      <c r="B67" s="37" t="s">
        <v>50</v>
      </c>
      <c r="C67" s="43"/>
      <c r="D67" s="43"/>
      <c r="E67" s="43"/>
      <c r="F67" s="43"/>
      <c r="G67" s="43"/>
      <c r="H67" s="43">
        <v>30500</v>
      </c>
      <c r="I67" s="43"/>
      <c r="J67" s="43"/>
      <c r="K67" s="43"/>
      <c r="L67" s="43"/>
      <c r="M67" s="48"/>
      <c r="O67" s="47"/>
      <c r="P67" s="47"/>
      <c r="Q67" s="47"/>
      <c r="R67" s="47"/>
      <c r="S67" s="47"/>
      <c r="T67" s="43">
        <v>28000</v>
      </c>
      <c r="U67" s="43">
        <v>28000</v>
      </c>
      <c r="V67" s="43"/>
      <c r="W67" s="43"/>
      <c r="X67" s="48"/>
      <c r="Y67" s="47"/>
      <c r="Z67" s="47"/>
      <c r="AA67" s="47"/>
      <c r="AB67" s="43">
        <v>94000</v>
      </c>
      <c r="AC67" s="43">
        <v>94000</v>
      </c>
      <c r="AD67" s="43"/>
      <c r="AE67" s="43"/>
      <c r="AF67" s="43"/>
      <c r="AG67" s="43"/>
      <c r="AH67" s="110">
        <v>9137</v>
      </c>
      <c r="AI67" s="110"/>
      <c r="AJ67" s="110">
        <v>15055.94</v>
      </c>
      <c r="AK67" s="123">
        <f t="shared" si="24"/>
        <v>1.6477990587720259</v>
      </c>
    </row>
    <row r="68" spans="1:37" s="50" customFormat="1" ht="15.6" x14ac:dyDescent="0.25">
      <c r="A68" s="36" t="s">
        <v>82</v>
      </c>
      <c r="B68" s="37" t="s">
        <v>241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8"/>
      <c r="O68" s="47"/>
      <c r="P68" s="47"/>
      <c r="Q68" s="47"/>
      <c r="R68" s="47"/>
      <c r="S68" s="47"/>
      <c r="T68" s="43"/>
      <c r="U68" s="43"/>
      <c r="V68" s="43"/>
      <c r="W68" s="43"/>
      <c r="X68" s="48"/>
      <c r="Y68" s="47"/>
      <c r="Z68" s="47"/>
      <c r="AA68" s="47"/>
      <c r="AB68" s="43"/>
      <c r="AC68" s="43"/>
      <c r="AD68" s="43"/>
      <c r="AE68" s="43"/>
      <c r="AF68" s="43"/>
      <c r="AG68" s="43"/>
      <c r="AH68" s="110">
        <v>640</v>
      </c>
      <c r="AI68" s="110"/>
      <c r="AJ68" s="110">
        <v>915.57</v>
      </c>
      <c r="AK68" s="123">
        <f t="shared" si="24"/>
        <v>1.430578125</v>
      </c>
    </row>
    <row r="69" spans="1:37" s="50" customFormat="1" ht="15.6" x14ac:dyDescent="0.25">
      <c r="A69" s="36" t="s">
        <v>91</v>
      </c>
      <c r="B69" s="55" t="s">
        <v>92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8"/>
      <c r="O69" s="47"/>
      <c r="P69" s="47"/>
      <c r="Q69" s="47"/>
      <c r="R69" s="47"/>
      <c r="S69" s="47"/>
      <c r="T69" s="43"/>
      <c r="U69" s="43"/>
      <c r="V69" s="43"/>
      <c r="W69" s="43"/>
      <c r="X69" s="48"/>
      <c r="Y69" s="47"/>
      <c r="Z69" s="47"/>
      <c r="AA69" s="47"/>
      <c r="AB69" s="43">
        <v>30000</v>
      </c>
      <c r="AC69" s="43">
        <v>30000</v>
      </c>
      <c r="AD69" s="43"/>
      <c r="AE69" s="43"/>
      <c r="AF69" s="43"/>
      <c r="AG69" s="43"/>
      <c r="AH69" s="110">
        <v>124000</v>
      </c>
      <c r="AI69" s="110"/>
      <c r="AJ69" s="110">
        <v>136767.32</v>
      </c>
      <c r="AK69" s="123">
        <f t="shared" si="24"/>
        <v>1.1029622580645162</v>
      </c>
    </row>
    <row r="70" spans="1:37" s="50" customFormat="1" ht="15.6" x14ac:dyDescent="0.25">
      <c r="A70" s="36" t="s">
        <v>179</v>
      </c>
      <c r="B70" s="55" t="s">
        <v>180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8"/>
      <c r="O70" s="47"/>
      <c r="P70" s="47"/>
      <c r="Q70" s="47"/>
      <c r="R70" s="47"/>
      <c r="S70" s="47"/>
      <c r="T70" s="43"/>
      <c r="U70" s="43"/>
      <c r="V70" s="43"/>
      <c r="W70" s="43"/>
      <c r="X70" s="48"/>
      <c r="Y70" s="47"/>
      <c r="Z70" s="47"/>
      <c r="AA70" s="47"/>
      <c r="AB70" s="43"/>
      <c r="AC70" s="43"/>
      <c r="AD70" s="43"/>
      <c r="AE70" s="43"/>
      <c r="AF70" s="43"/>
      <c r="AG70" s="43"/>
      <c r="AH70" s="110">
        <v>150</v>
      </c>
      <c r="AI70" s="110"/>
      <c r="AJ70" s="110">
        <v>506.53</v>
      </c>
      <c r="AK70" s="123">
        <f t="shared" si="24"/>
        <v>3.3768666666666665</v>
      </c>
    </row>
    <row r="71" spans="1:37" s="50" customFormat="1" ht="21" customHeight="1" x14ac:dyDescent="0.25">
      <c r="A71" s="36" t="s">
        <v>64</v>
      </c>
      <c r="B71" s="55" t="s">
        <v>90</v>
      </c>
      <c r="C71" s="43"/>
      <c r="D71" s="43"/>
      <c r="E71" s="43"/>
      <c r="F71" s="43"/>
      <c r="G71" s="43"/>
      <c r="H71" s="43">
        <v>12207</v>
      </c>
      <c r="I71" s="43"/>
      <c r="J71" s="43"/>
      <c r="K71" s="43"/>
      <c r="L71" s="43"/>
      <c r="M71" s="48"/>
      <c r="O71" s="47"/>
      <c r="P71" s="47"/>
      <c r="Q71" s="47"/>
      <c r="R71" s="47"/>
      <c r="S71" s="47"/>
      <c r="T71" s="43">
        <v>45</v>
      </c>
      <c r="U71" s="43">
        <v>45</v>
      </c>
      <c r="V71" s="43"/>
      <c r="W71" s="43"/>
      <c r="X71" s="48"/>
      <c r="Y71" s="47"/>
      <c r="Z71" s="47"/>
      <c r="AA71" s="47"/>
      <c r="AB71" s="43">
        <v>20000</v>
      </c>
      <c r="AC71" s="43">
        <v>20000</v>
      </c>
      <c r="AD71" s="43"/>
      <c r="AE71" s="43"/>
      <c r="AF71" s="43"/>
      <c r="AG71" s="43"/>
      <c r="AH71" s="110">
        <v>7800</v>
      </c>
      <c r="AI71" s="110"/>
      <c r="AJ71" s="110">
        <v>19978.22</v>
      </c>
      <c r="AK71" s="123">
        <f t="shared" si="24"/>
        <v>2.5613102564102568</v>
      </c>
    </row>
    <row r="72" spans="1:37" s="50" customFormat="1" ht="67.2" customHeight="1" x14ac:dyDescent="0.25">
      <c r="A72" s="36" t="s">
        <v>150</v>
      </c>
      <c r="B72" s="55" t="s">
        <v>208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8"/>
      <c r="O72" s="47"/>
      <c r="P72" s="47"/>
      <c r="Q72" s="47"/>
      <c r="R72" s="47"/>
      <c r="S72" s="47"/>
      <c r="T72" s="43"/>
      <c r="U72" s="43"/>
      <c r="V72" s="43"/>
      <c r="W72" s="43"/>
      <c r="X72" s="48"/>
      <c r="Y72" s="47"/>
      <c r="Z72" s="47"/>
      <c r="AA72" s="47"/>
      <c r="AB72" s="43"/>
      <c r="AC72" s="43"/>
      <c r="AD72" s="43"/>
      <c r="AE72" s="43"/>
      <c r="AF72" s="43"/>
      <c r="AG72" s="43"/>
      <c r="AH72" s="110">
        <v>76747</v>
      </c>
      <c r="AI72" s="110"/>
      <c r="AJ72" s="110">
        <v>76746.69</v>
      </c>
      <c r="AK72" s="123">
        <f t="shared" si="24"/>
        <v>0.9999959607541663</v>
      </c>
    </row>
    <row r="73" spans="1:37" s="109" customFormat="1" ht="30.6" customHeight="1" x14ac:dyDescent="0.25">
      <c r="A73" s="36" t="s">
        <v>183</v>
      </c>
      <c r="B73" s="37" t="s">
        <v>184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8"/>
      <c r="O73" s="47"/>
      <c r="P73" s="47"/>
      <c r="Q73" s="47"/>
      <c r="R73" s="47"/>
      <c r="S73" s="47"/>
      <c r="T73" s="43"/>
      <c r="U73" s="43"/>
      <c r="V73" s="43"/>
      <c r="W73" s="43"/>
      <c r="X73" s="48"/>
      <c r="Y73" s="47"/>
      <c r="Z73" s="47"/>
      <c r="AA73" s="47"/>
      <c r="AB73" s="43"/>
      <c r="AC73" s="43"/>
      <c r="AD73" s="43"/>
      <c r="AE73" s="43"/>
      <c r="AF73" s="43"/>
      <c r="AG73" s="43"/>
      <c r="AH73" s="110">
        <v>35000</v>
      </c>
      <c r="AI73" s="110"/>
      <c r="AJ73" s="110">
        <v>38407.39</v>
      </c>
      <c r="AK73" s="123">
        <f t="shared" si="24"/>
        <v>1.0973539999999999</v>
      </c>
    </row>
    <row r="74" spans="1:37" s="63" customFormat="1" ht="23.1" customHeight="1" x14ac:dyDescent="0.3">
      <c r="A74" s="34" t="s">
        <v>29</v>
      </c>
      <c r="B74" s="40" t="s">
        <v>124</v>
      </c>
      <c r="C74" s="62">
        <f>SUM(C75:C75)</f>
        <v>0</v>
      </c>
      <c r="D74" s="62">
        <f>SUM(D75:D75)</f>
        <v>0</v>
      </c>
      <c r="E74" s="62">
        <f>SUM(E75:E75)</f>
        <v>0</v>
      </c>
      <c r="F74" s="62">
        <f>SUM(F75:F75)</f>
        <v>0</v>
      </c>
      <c r="G74" s="62">
        <f>SUM(G75:G75)</f>
        <v>0</v>
      </c>
      <c r="H74" s="62">
        <f>SUM(H75+H76)</f>
        <v>33623</v>
      </c>
      <c r="I74" s="62"/>
      <c r="J74" s="62"/>
      <c r="K74" s="62"/>
      <c r="L74" s="62"/>
      <c r="M74" s="62">
        <f t="shared" ref="M74:AJ74" si="25">SUM(M75:M76)</f>
        <v>0</v>
      </c>
      <c r="N74" s="62">
        <f t="shared" si="25"/>
        <v>0</v>
      </c>
      <c r="O74" s="62">
        <f t="shared" si="25"/>
        <v>0</v>
      </c>
      <c r="P74" s="62">
        <f t="shared" si="25"/>
        <v>0</v>
      </c>
      <c r="Q74" s="62">
        <f t="shared" si="25"/>
        <v>0</v>
      </c>
      <c r="R74" s="62">
        <f t="shared" si="25"/>
        <v>0</v>
      </c>
      <c r="S74" s="62">
        <f t="shared" si="25"/>
        <v>0</v>
      </c>
      <c r="T74" s="62">
        <f t="shared" si="25"/>
        <v>36500</v>
      </c>
      <c r="U74" s="62">
        <f t="shared" si="25"/>
        <v>0</v>
      </c>
      <c r="V74" s="62">
        <f t="shared" si="25"/>
        <v>17500</v>
      </c>
      <c r="W74" s="62">
        <f t="shared" si="25"/>
        <v>19000</v>
      </c>
      <c r="X74" s="62">
        <f t="shared" si="25"/>
        <v>0</v>
      </c>
      <c r="Y74" s="62">
        <f t="shared" si="25"/>
        <v>0</v>
      </c>
      <c r="Z74" s="62">
        <f t="shared" si="25"/>
        <v>0</v>
      </c>
      <c r="AA74" s="62">
        <f t="shared" si="25"/>
        <v>0</v>
      </c>
      <c r="AB74" s="62">
        <f t="shared" si="25"/>
        <v>28000</v>
      </c>
      <c r="AC74" s="62">
        <f t="shared" si="25"/>
        <v>0</v>
      </c>
      <c r="AD74" s="62">
        <f t="shared" si="25"/>
        <v>12000</v>
      </c>
      <c r="AE74" s="62">
        <f t="shared" si="25"/>
        <v>16000</v>
      </c>
      <c r="AF74" s="62">
        <f t="shared" si="25"/>
        <v>0</v>
      </c>
      <c r="AG74" s="62">
        <f t="shared" si="25"/>
        <v>0</v>
      </c>
      <c r="AH74" s="115">
        <f t="shared" si="25"/>
        <v>37264</v>
      </c>
      <c r="AI74" s="115">
        <f t="shared" si="25"/>
        <v>0</v>
      </c>
      <c r="AJ74" s="115">
        <f t="shared" si="25"/>
        <v>37263.339999999997</v>
      </c>
      <c r="AK74" s="122">
        <f t="shared" si="24"/>
        <v>0.99998228853585225</v>
      </c>
    </row>
    <row r="75" spans="1:37" s="50" customFormat="1" ht="51" customHeight="1" x14ac:dyDescent="0.25">
      <c r="A75" s="36" t="s">
        <v>58</v>
      </c>
      <c r="B75" s="37" t="s">
        <v>34</v>
      </c>
      <c r="C75" s="43"/>
      <c r="D75" s="43"/>
      <c r="E75" s="43"/>
      <c r="F75" s="43"/>
      <c r="G75" s="43"/>
      <c r="H75" s="43">
        <v>18687</v>
      </c>
      <c r="I75" s="43"/>
      <c r="J75" s="43"/>
      <c r="K75" s="43"/>
      <c r="L75" s="43"/>
      <c r="M75" s="44"/>
      <c r="N75" s="45"/>
      <c r="O75" s="46"/>
      <c r="P75" s="47"/>
      <c r="Q75" s="47"/>
      <c r="R75" s="47"/>
      <c r="S75" s="47"/>
      <c r="T75" s="43">
        <v>19000</v>
      </c>
      <c r="U75" s="43"/>
      <c r="V75" s="43"/>
      <c r="W75" s="43">
        <v>19000</v>
      </c>
      <c r="X75" s="48"/>
      <c r="Y75" s="47"/>
      <c r="Z75" s="47"/>
      <c r="AA75" s="47"/>
      <c r="AB75" s="43">
        <v>16000</v>
      </c>
      <c r="AC75" s="43"/>
      <c r="AD75" s="43"/>
      <c r="AE75" s="43">
        <v>16000</v>
      </c>
      <c r="AF75" s="43"/>
      <c r="AG75" s="43"/>
      <c r="AH75" s="110">
        <v>14734</v>
      </c>
      <c r="AI75" s="110"/>
      <c r="AJ75" s="110">
        <v>14733.64</v>
      </c>
      <c r="AK75" s="123">
        <f t="shared" si="24"/>
        <v>0.99997556671643817</v>
      </c>
    </row>
    <row r="76" spans="1:37" s="50" customFormat="1" ht="49.2" customHeight="1" x14ac:dyDescent="0.25">
      <c r="A76" s="36" t="s">
        <v>65</v>
      </c>
      <c r="B76" s="37" t="s">
        <v>190</v>
      </c>
      <c r="C76" s="43"/>
      <c r="D76" s="43"/>
      <c r="E76" s="43"/>
      <c r="F76" s="43"/>
      <c r="G76" s="43"/>
      <c r="H76" s="43">
        <v>14936</v>
      </c>
      <c r="I76" s="43"/>
      <c r="J76" s="43"/>
      <c r="K76" s="43"/>
      <c r="L76" s="43"/>
      <c r="M76" s="48"/>
      <c r="O76" s="47"/>
      <c r="P76" s="47"/>
      <c r="Q76" s="47"/>
      <c r="R76" s="47"/>
      <c r="S76" s="47"/>
      <c r="T76" s="43">
        <v>17500</v>
      </c>
      <c r="U76" s="43"/>
      <c r="V76" s="43">
        <v>17500</v>
      </c>
      <c r="W76" s="43"/>
      <c r="X76" s="48"/>
      <c r="Y76" s="47"/>
      <c r="Z76" s="47"/>
      <c r="AA76" s="47"/>
      <c r="AB76" s="43">
        <v>12000</v>
      </c>
      <c r="AC76" s="43"/>
      <c r="AD76" s="43">
        <v>12000</v>
      </c>
      <c r="AE76" s="43"/>
      <c r="AF76" s="43"/>
      <c r="AG76" s="43"/>
      <c r="AH76" s="110">
        <v>22530</v>
      </c>
      <c r="AI76" s="110"/>
      <c r="AJ76" s="110">
        <v>22529.7</v>
      </c>
      <c r="AK76" s="123">
        <f t="shared" si="24"/>
        <v>0.99998668442077232</v>
      </c>
    </row>
    <row r="77" spans="1:37" s="63" customFormat="1" ht="23.1" customHeight="1" x14ac:dyDescent="0.3">
      <c r="A77" s="34" t="s">
        <v>148</v>
      </c>
      <c r="B77" s="40" t="s">
        <v>149</v>
      </c>
      <c r="C77" s="62" t="e">
        <f>SUM(C78:C82)</f>
        <v>#REF!</v>
      </c>
      <c r="D77" s="62" t="e">
        <f>SUM(D78:D82)</f>
        <v>#REF!</v>
      </c>
      <c r="E77" s="62" t="e">
        <f>SUM(E78:E82)</f>
        <v>#REF!</v>
      </c>
      <c r="F77" s="62" t="e">
        <f>SUM(F78:F82)</f>
        <v>#REF!</v>
      </c>
      <c r="G77" s="62" t="e">
        <f>SUM(G78:G82)</f>
        <v>#REF!</v>
      </c>
      <c r="H77" s="62" t="e">
        <f>SUM(#REF!)</f>
        <v>#REF!</v>
      </c>
      <c r="I77" s="62"/>
      <c r="J77" s="62"/>
      <c r="K77" s="62"/>
      <c r="L77" s="62"/>
      <c r="M77" s="62" t="e">
        <f>SUM(#REF!)</f>
        <v>#REF!</v>
      </c>
      <c r="N77" s="62" t="e">
        <f>SUM(#REF!)</f>
        <v>#REF!</v>
      </c>
      <c r="O77" s="62" t="e">
        <f>SUM(#REF!)</f>
        <v>#REF!</v>
      </c>
      <c r="P77" s="62" t="e">
        <f>SUM(#REF!)</f>
        <v>#REF!</v>
      </c>
      <c r="Q77" s="62" t="e">
        <f>SUM(#REF!)</f>
        <v>#REF!</v>
      </c>
      <c r="R77" s="62" t="e">
        <f>SUM(#REF!)</f>
        <v>#REF!</v>
      </c>
      <c r="S77" s="62" t="e">
        <f>SUM(#REF!)</f>
        <v>#REF!</v>
      </c>
      <c r="T77" s="62" t="e">
        <f>SUM(#REF!)</f>
        <v>#REF!</v>
      </c>
      <c r="U77" s="62" t="e">
        <f>SUM(#REF!)</f>
        <v>#REF!</v>
      </c>
      <c r="V77" s="62" t="e">
        <f>SUM(#REF!)</f>
        <v>#REF!</v>
      </c>
      <c r="W77" s="62" t="e">
        <f>SUM(#REF!)</f>
        <v>#REF!</v>
      </c>
      <c r="X77" s="62" t="e">
        <f>SUM(#REF!)</f>
        <v>#REF!</v>
      </c>
      <c r="Y77" s="62" t="e">
        <f>SUM(#REF!)</f>
        <v>#REF!</v>
      </c>
      <c r="Z77" s="62" t="e">
        <f>SUM(#REF!)</f>
        <v>#REF!</v>
      </c>
      <c r="AA77" s="62" t="e">
        <f>SUM(#REF!)</f>
        <v>#REF!</v>
      </c>
      <c r="AB77" s="62" t="e">
        <f>SUM(#REF!)</f>
        <v>#REF!</v>
      </c>
      <c r="AC77" s="62" t="e">
        <f>SUM(#REF!)</f>
        <v>#REF!</v>
      </c>
      <c r="AD77" s="62" t="e">
        <f>SUM(#REF!)</f>
        <v>#REF!</v>
      </c>
      <c r="AE77" s="62" t="e">
        <f>SUM(#REF!)</f>
        <v>#REF!</v>
      </c>
      <c r="AF77" s="62" t="e">
        <f>SUM(#REF!)</f>
        <v>#REF!</v>
      </c>
      <c r="AG77" s="62" t="e">
        <f>SUM(#REF!)</f>
        <v>#REF!</v>
      </c>
      <c r="AH77" s="115">
        <f>SUM(AH78:AH78)</f>
        <v>3152</v>
      </c>
      <c r="AI77" s="115" t="e">
        <f>SUM(#REF!)</f>
        <v>#REF!</v>
      </c>
      <c r="AJ77" s="115">
        <f>SUM(AJ78:AJ78)</f>
        <v>3382.11</v>
      </c>
      <c r="AK77" s="122">
        <f t="shared" ref="AK77:AK82" si="26">SUM(AJ77/AH77)</f>
        <v>1.0730044416243656</v>
      </c>
    </row>
    <row r="78" spans="1:37" s="50" customFormat="1" ht="18" customHeight="1" x14ac:dyDescent="0.25">
      <c r="A78" s="36" t="s">
        <v>63</v>
      </c>
      <c r="B78" s="37" t="s">
        <v>50</v>
      </c>
      <c r="C78" s="43"/>
      <c r="D78" s="43"/>
      <c r="E78" s="43"/>
      <c r="F78" s="43"/>
      <c r="G78" s="43"/>
      <c r="H78" s="43">
        <v>242295</v>
      </c>
      <c r="I78" s="43"/>
      <c r="J78" s="43"/>
      <c r="K78" s="43"/>
      <c r="L78" s="43"/>
      <c r="M78" s="44"/>
      <c r="N78" s="45"/>
      <c r="O78" s="46"/>
      <c r="P78" s="47"/>
      <c r="Q78" s="47"/>
      <c r="R78" s="47"/>
      <c r="S78" s="47"/>
      <c r="T78" s="43">
        <v>263953</v>
      </c>
      <c r="U78" s="43"/>
      <c r="V78" s="43"/>
      <c r="W78" s="43">
        <v>263953</v>
      </c>
      <c r="X78" s="48"/>
      <c r="Y78" s="47"/>
      <c r="Z78" s="47"/>
      <c r="AA78" s="47"/>
      <c r="AB78" s="43">
        <v>270499</v>
      </c>
      <c r="AC78" s="43"/>
      <c r="AD78" s="43"/>
      <c r="AE78" s="43">
        <v>270499</v>
      </c>
      <c r="AF78" s="43"/>
      <c r="AG78" s="43"/>
      <c r="AH78" s="110">
        <v>3152</v>
      </c>
      <c r="AI78" s="110"/>
      <c r="AJ78" s="110">
        <v>3382.11</v>
      </c>
      <c r="AK78" s="123">
        <f t="shared" ref="AK78" si="27">SUM(AJ78/AH78)</f>
        <v>1.0730044416243656</v>
      </c>
    </row>
    <row r="79" spans="1:37" s="33" customFormat="1" ht="18" customHeight="1" thickBot="1" x14ac:dyDescent="0.35">
      <c r="A79" s="67"/>
      <c r="B79" s="147" t="s">
        <v>203</v>
      </c>
      <c r="C79" s="138" t="e">
        <f>SUM(#REF!+#REF!)</f>
        <v>#REF!</v>
      </c>
      <c r="D79" s="138" t="e">
        <f>SUM(#REF!+#REF!)</f>
        <v>#REF!</v>
      </c>
      <c r="E79" s="138" t="e">
        <f>SUM(#REF!+#REF!)</f>
        <v>#REF!</v>
      </c>
      <c r="F79" s="138" t="e">
        <f>SUM(#REF!+#REF!)</f>
        <v>#REF!</v>
      </c>
      <c r="G79" s="138" t="e">
        <f>SUM(#REF!+#REF!)</f>
        <v>#REF!</v>
      </c>
      <c r="H79" s="138" t="e">
        <f>SUM(#REF!+#REF!)</f>
        <v>#REF!</v>
      </c>
      <c r="I79" s="138"/>
      <c r="J79" s="138"/>
      <c r="K79" s="138"/>
      <c r="L79" s="138"/>
      <c r="M79" s="138" t="e">
        <f>SUM(#REF!+#REF!+#REF!)</f>
        <v>#REF!</v>
      </c>
      <c r="N79" s="138" t="e">
        <f>SUM(#REF!+#REF!+#REF!)</f>
        <v>#REF!</v>
      </c>
      <c r="O79" s="138" t="e">
        <f>SUM(#REF!+#REF!+#REF!)</f>
        <v>#REF!</v>
      </c>
      <c r="P79" s="138" t="e">
        <f>SUM(#REF!+#REF!+#REF!)</f>
        <v>#REF!</v>
      </c>
      <c r="Q79" s="138" t="e">
        <f>SUM(#REF!+#REF!+#REF!)</f>
        <v>#REF!</v>
      </c>
      <c r="R79" s="138" t="e">
        <f>SUM(#REF!+#REF!+#REF!)</f>
        <v>#REF!</v>
      </c>
      <c r="S79" s="138" t="e">
        <f>SUM(#REF!+#REF!+#REF!)</f>
        <v>#REF!</v>
      </c>
      <c r="T79" s="138" t="e">
        <f>SUM(#REF!+#REF!+#REF!)</f>
        <v>#REF!</v>
      </c>
      <c r="U79" s="138" t="e">
        <f>SUM(#REF!+#REF!+#REF!)</f>
        <v>#REF!</v>
      </c>
      <c r="V79" s="138" t="e">
        <f>SUM(#REF!+#REF!+#REF!)</f>
        <v>#REF!</v>
      </c>
      <c r="W79" s="138" t="e">
        <f>SUM(#REF!+#REF!+#REF!)</f>
        <v>#REF!</v>
      </c>
      <c r="X79" s="138" t="e">
        <f>SUM(#REF!+#REF!+#REF!)</f>
        <v>#REF!</v>
      </c>
      <c r="Y79" s="138" t="e">
        <f>SUM(#REF!+#REF!+#REF!)</f>
        <v>#REF!</v>
      </c>
      <c r="Z79" s="138" t="e">
        <f>SUM(#REF!+#REF!+#REF!)</f>
        <v>#REF!</v>
      </c>
      <c r="AA79" s="138" t="e">
        <f>SUM(#REF!+#REF!+#REF!)</f>
        <v>#REF!</v>
      </c>
      <c r="AB79" s="138" t="e">
        <f>SUM(#REF!+#REF!+#REF!)</f>
        <v>#REF!</v>
      </c>
      <c r="AC79" s="138" t="e">
        <f>SUM(#REF!+#REF!+#REF!)</f>
        <v>#REF!</v>
      </c>
      <c r="AD79" s="138" t="e">
        <f>SUM(#REF!+#REF!+#REF!)</f>
        <v>#REF!</v>
      </c>
      <c r="AE79" s="138" t="e">
        <f>SUM(#REF!+#REF!+#REF!)</f>
        <v>#REF!</v>
      </c>
      <c r="AF79" s="138" t="e">
        <f>SUM(#REF!+#REF!+#REF!)</f>
        <v>#REF!</v>
      </c>
      <c r="AG79" s="138" t="e">
        <f>SUM(#REF!+#REF!+#REF!)</f>
        <v>#REF!</v>
      </c>
      <c r="AH79" s="139">
        <f>SUM(AH80)</f>
        <v>53842</v>
      </c>
      <c r="AI79" s="139" t="e">
        <f>SUM(#REF!+#REF!+#REF!)</f>
        <v>#REF!</v>
      </c>
      <c r="AJ79" s="139">
        <f>SUM(AJ80)</f>
        <v>53842</v>
      </c>
      <c r="AK79" s="136">
        <f t="shared" ref="AK79" si="28">SUM(AJ79/AH79)</f>
        <v>1</v>
      </c>
    </row>
    <row r="80" spans="1:37" s="63" customFormat="1" ht="18.600000000000001" customHeight="1" thickTop="1" x14ac:dyDescent="0.3">
      <c r="A80" s="34" t="s">
        <v>204</v>
      </c>
      <c r="B80" s="40" t="s">
        <v>3</v>
      </c>
      <c r="C80" s="62" t="e">
        <f>SUM(C82:C96)</f>
        <v>#REF!</v>
      </c>
      <c r="D80" s="62" t="e">
        <f>SUM(D82:D96)</f>
        <v>#REF!</v>
      </c>
      <c r="E80" s="62" t="e">
        <f>SUM(E82:E96)</f>
        <v>#REF!</v>
      </c>
      <c r="F80" s="62" t="e">
        <f>SUM(F82:F96)</f>
        <v>#REF!</v>
      </c>
      <c r="G80" s="62" t="e">
        <f>SUM(G82:G96)</f>
        <v>#REF!</v>
      </c>
      <c r="H80" s="62" t="e">
        <f>SUM(H82:H82)</f>
        <v>#REF!</v>
      </c>
      <c r="I80" s="62"/>
      <c r="J80" s="62"/>
      <c r="K80" s="62"/>
      <c r="L80" s="62"/>
      <c r="M80" s="62" t="e">
        <f t="shared" ref="M80:AI80" si="29">SUM(M82:M82)</f>
        <v>#REF!</v>
      </c>
      <c r="N80" s="62" t="e">
        <f t="shared" si="29"/>
        <v>#REF!</v>
      </c>
      <c r="O80" s="62" t="e">
        <f t="shared" si="29"/>
        <v>#REF!</v>
      </c>
      <c r="P80" s="62" t="e">
        <f t="shared" si="29"/>
        <v>#REF!</v>
      </c>
      <c r="Q80" s="62" t="e">
        <f t="shared" si="29"/>
        <v>#REF!</v>
      </c>
      <c r="R80" s="62" t="e">
        <f t="shared" si="29"/>
        <v>#REF!</v>
      </c>
      <c r="S80" s="62" t="e">
        <f t="shared" si="29"/>
        <v>#REF!</v>
      </c>
      <c r="T80" s="62" t="e">
        <f t="shared" si="29"/>
        <v>#REF!</v>
      </c>
      <c r="U80" s="62" t="e">
        <f t="shared" si="29"/>
        <v>#REF!</v>
      </c>
      <c r="V80" s="62" t="e">
        <f t="shared" si="29"/>
        <v>#REF!</v>
      </c>
      <c r="W80" s="62" t="e">
        <f t="shared" si="29"/>
        <v>#REF!</v>
      </c>
      <c r="X80" s="62" t="e">
        <f t="shared" si="29"/>
        <v>#REF!</v>
      </c>
      <c r="Y80" s="62" t="e">
        <f t="shared" si="29"/>
        <v>#REF!</v>
      </c>
      <c r="Z80" s="62" t="e">
        <f t="shared" si="29"/>
        <v>#REF!</v>
      </c>
      <c r="AA80" s="62" t="e">
        <f t="shared" si="29"/>
        <v>#REF!</v>
      </c>
      <c r="AB80" s="62" t="e">
        <f t="shared" si="29"/>
        <v>#REF!</v>
      </c>
      <c r="AC80" s="62" t="e">
        <f t="shared" si="29"/>
        <v>#REF!</v>
      </c>
      <c r="AD80" s="62" t="e">
        <f t="shared" si="29"/>
        <v>#REF!</v>
      </c>
      <c r="AE80" s="62" t="e">
        <f t="shared" si="29"/>
        <v>#REF!</v>
      </c>
      <c r="AF80" s="62" t="e">
        <f t="shared" si="29"/>
        <v>#REF!</v>
      </c>
      <c r="AG80" s="62" t="e">
        <f t="shared" si="29"/>
        <v>#REF!</v>
      </c>
      <c r="AH80" s="115">
        <f>SUM(AH81)</f>
        <v>53842</v>
      </c>
      <c r="AI80" s="115" t="e">
        <f t="shared" si="29"/>
        <v>#REF!</v>
      </c>
      <c r="AJ80" s="115">
        <f>SUM(AJ81)</f>
        <v>53842</v>
      </c>
      <c r="AK80" s="122">
        <f t="shared" ref="AK80:AK81" si="30">SUM(AJ80/AH80)</f>
        <v>1</v>
      </c>
    </row>
    <row r="81" spans="1:37" s="50" customFormat="1" ht="46.8" customHeight="1" x14ac:dyDescent="0.25">
      <c r="A81" s="36" t="s">
        <v>58</v>
      </c>
      <c r="B81" s="37" t="s">
        <v>34</v>
      </c>
      <c r="C81" s="43"/>
      <c r="D81" s="43"/>
      <c r="E81" s="43"/>
      <c r="F81" s="43"/>
      <c r="G81" s="43"/>
      <c r="H81" s="43">
        <v>2952800</v>
      </c>
      <c r="I81" s="43"/>
      <c r="J81" s="43"/>
      <c r="K81" s="43"/>
      <c r="L81" s="43"/>
      <c r="M81" s="44"/>
      <c r="N81" s="45"/>
      <c r="O81" s="46"/>
      <c r="P81" s="47"/>
      <c r="Q81" s="47"/>
      <c r="R81" s="47"/>
      <c r="S81" s="47"/>
      <c r="T81" s="43">
        <v>3480166</v>
      </c>
      <c r="U81" s="43"/>
      <c r="V81" s="43"/>
      <c r="W81" s="43">
        <v>3480166</v>
      </c>
      <c r="X81" s="48"/>
      <c r="Y81" s="47"/>
      <c r="Z81" s="47"/>
      <c r="AA81" s="47"/>
      <c r="AB81" s="43">
        <v>4639200</v>
      </c>
      <c r="AC81" s="43"/>
      <c r="AD81" s="43"/>
      <c r="AE81" s="43">
        <v>4639200</v>
      </c>
      <c r="AF81" s="43"/>
      <c r="AG81" s="43"/>
      <c r="AH81" s="110">
        <v>53842</v>
      </c>
      <c r="AI81" s="110"/>
      <c r="AJ81" s="110">
        <v>53842</v>
      </c>
      <c r="AK81" s="123">
        <f t="shared" si="30"/>
        <v>1</v>
      </c>
    </row>
    <row r="82" spans="1:37" s="33" customFormat="1" ht="34.799999999999997" customHeight="1" thickBot="1" x14ac:dyDescent="0.35">
      <c r="A82" s="67"/>
      <c r="B82" s="137" t="s">
        <v>15</v>
      </c>
      <c r="C82" s="138" t="e">
        <f>SUM(#REF!+C83)</f>
        <v>#REF!</v>
      </c>
      <c r="D82" s="138" t="e">
        <f>SUM(#REF!+D83)</f>
        <v>#REF!</v>
      </c>
      <c r="E82" s="138" t="e">
        <f>SUM(#REF!+E83)</f>
        <v>#REF!</v>
      </c>
      <c r="F82" s="138" t="e">
        <f>SUM(#REF!+F83)</f>
        <v>#REF!</v>
      </c>
      <c r="G82" s="138" t="e">
        <f>SUM(#REF!+G83)</f>
        <v>#REF!</v>
      </c>
      <c r="H82" s="138" t="e">
        <f>SUM(H83+#REF!)</f>
        <v>#REF!</v>
      </c>
      <c r="I82" s="138"/>
      <c r="J82" s="138"/>
      <c r="K82" s="138"/>
      <c r="L82" s="138"/>
      <c r="M82" s="138" t="e">
        <f>SUM(#REF!+M83+#REF!)</f>
        <v>#REF!</v>
      </c>
      <c r="N82" s="138" t="e">
        <f>SUM(#REF!+N83+#REF!)</f>
        <v>#REF!</v>
      </c>
      <c r="O82" s="138" t="e">
        <f>SUM(#REF!+O83+#REF!)</f>
        <v>#REF!</v>
      </c>
      <c r="P82" s="138" t="e">
        <f>SUM(#REF!+P83+#REF!)</f>
        <v>#REF!</v>
      </c>
      <c r="Q82" s="138" t="e">
        <f>SUM(#REF!+Q83+#REF!)</f>
        <v>#REF!</v>
      </c>
      <c r="R82" s="138" t="e">
        <f>SUM(#REF!+R83+#REF!)</f>
        <v>#REF!</v>
      </c>
      <c r="S82" s="138" t="e">
        <f>SUM(#REF!+S83+#REF!)</f>
        <v>#REF!</v>
      </c>
      <c r="T82" s="138" t="e">
        <f>SUM(#REF!+T83+#REF!)</f>
        <v>#REF!</v>
      </c>
      <c r="U82" s="138" t="e">
        <f>SUM(#REF!+U83+#REF!)</f>
        <v>#REF!</v>
      </c>
      <c r="V82" s="138" t="e">
        <f>SUM(#REF!+V83+#REF!)</f>
        <v>#REF!</v>
      </c>
      <c r="W82" s="138" t="e">
        <f>SUM(#REF!+W83+#REF!)</f>
        <v>#REF!</v>
      </c>
      <c r="X82" s="138" t="e">
        <f>SUM(#REF!+X83+#REF!)</f>
        <v>#REF!</v>
      </c>
      <c r="Y82" s="138" t="e">
        <f>SUM(#REF!+Y83+#REF!)</f>
        <v>#REF!</v>
      </c>
      <c r="Z82" s="138" t="e">
        <f>SUM(#REF!+Z83+#REF!)</f>
        <v>#REF!</v>
      </c>
      <c r="AA82" s="138" t="e">
        <f>SUM(#REF!+AA83+#REF!)</f>
        <v>#REF!</v>
      </c>
      <c r="AB82" s="138" t="e">
        <f>SUM(#REF!+AB83+#REF!)</f>
        <v>#REF!</v>
      </c>
      <c r="AC82" s="138" t="e">
        <f>SUM(#REF!+AC83+#REF!)</f>
        <v>#REF!</v>
      </c>
      <c r="AD82" s="138" t="e">
        <f>SUM(#REF!+AD83+#REF!)</f>
        <v>#REF!</v>
      </c>
      <c r="AE82" s="138" t="e">
        <f>SUM(#REF!+AE83+#REF!)</f>
        <v>#REF!</v>
      </c>
      <c r="AF82" s="138" t="e">
        <f>SUM(#REF!+AF83+#REF!)</f>
        <v>#REF!</v>
      </c>
      <c r="AG82" s="138" t="e">
        <f>SUM(#REF!+AG83+#REF!)</f>
        <v>#REF!</v>
      </c>
      <c r="AH82" s="139">
        <f>SUM(AH83+AH87+AH89+AH91)</f>
        <v>7402861</v>
      </c>
      <c r="AI82" s="139" t="e">
        <f>SUM(#REF!+AI83+#REF!)</f>
        <v>#REF!</v>
      </c>
      <c r="AJ82" s="139">
        <f>SUM(AJ83+AJ87+AJ89+AJ91)</f>
        <v>7404545.7200000007</v>
      </c>
      <c r="AK82" s="136">
        <f t="shared" si="26"/>
        <v>1.000227576878723</v>
      </c>
    </row>
    <row r="83" spans="1:37" s="63" customFormat="1" ht="34.799999999999997" customHeight="1" thickTop="1" x14ac:dyDescent="0.3">
      <c r="A83" s="34" t="s">
        <v>30</v>
      </c>
      <c r="B83" s="40" t="s">
        <v>16</v>
      </c>
      <c r="C83" s="62">
        <f t="shared" ref="C83:H83" si="31">SUM(C84:C84)</f>
        <v>0</v>
      </c>
      <c r="D83" s="62">
        <f t="shared" si="31"/>
        <v>0</v>
      </c>
      <c r="E83" s="62">
        <f t="shared" si="31"/>
        <v>0</v>
      </c>
      <c r="F83" s="62">
        <f t="shared" si="31"/>
        <v>0</v>
      </c>
      <c r="G83" s="62">
        <f t="shared" si="31"/>
        <v>0</v>
      </c>
      <c r="H83" s="62">
        <f t="shared" si="31"/>
        <v>2952800</v>
      </c>
      <c r="I83" s="62"/>
      <c r="J83" s="62"/>
      <c r="K83" s="62"/>
      <c r="L83" s="62"/>
      <c r="M83" s="62" t="e">
        <f>SUM(#REF!+M84+M86+#REF!)</f>
        <v>#REF!</v>
      </c>
      <c r="N83" s="62" t="e">
        <f>SUM(#REF!+N84+N86+#REF!)</f>
        <v>#REF!</v>
      </c>
      <c r="O83" s="62" t="e">
        <f>SUM(#REF!+O84+O86+#REF!)</f>
        <v>#REF!</v>
      </c>
      <c r="P83" s="62" t="e">
        <f>SUM(#REF!+P84+P86+#REF!)</f>
        <v>#REF!</v>
      </c>
      <c r="Q83" s="62" t="e">
        <f>SUM(#REF!+Q84+Q86+#REF!)</f>
        <v>#REF!</v>
      </c>
      <c r="R83" s="62" t="e">
        <f>SUM(#REF!+R84+R86+#REF!)</f>
        <v>#REF!</v>
      </c>
      <c r="S83" s="62" t="e">
        <f>SUM(#REF!+S84+S86+#REF!)</f>
        <v>#REF!</v>
      </c>
      <c r="T83" s="62">
        <f t="shared" ref="T83:AJ83" si="32">SUM(T84:T86)</f>
        <v>7390332</v>
      </c>
      <c r="U83" s="62">
        <f t="shared" si="32"/>
        <v>0</v>
      </c>
      <c r="V83" s="62">
        <f t="shared" si="32"/>
        <v>0</v>
      </c>
      <c r="W83" s="62">
        <f t="shared" si="32"/>
        <v>7390332</v>
      </c>
      <c r="X83" s="62">
        <f t="shared" si="32"/>
        <v>0</v>
      </c>
      <c r="Y83" s="62">
        <f t="shared" si="32"/>
        <v>0</v>
      </c>
      <c r="Z83" s="62">
        <f t="shared" si="32"/>
        <v>0</v>
      </c>
      <c r="AA83" s="62">
        <f t="shared" si="32"/>
        <v>0</v>
      </c>
      <c r="AB83" s="62">
        <f t="shared" si="32"/>
        <v>9388400</v>
      </c>
      <c r="AC83" s="62">
        <f t="shared" si="32"/>
        <v>0</v>
      </c>
      <c r="AD83" s="62">
        <f t="shared" si="32"/>
        <v>0</v>
      </c>
      <c r="AE83" s="62">
        <f t="shared" si="32"/>
        <v>9388400</v>
      </c>
      <c r="AF83" s="62">
        <f t="shared" si="32"/>
        <v>0</v>
      </c>
      <c r="AG83" s="62">
        <f t="shared" si="32"/>
        <v>0</v>
      </c>
      <c r="AH83" s="115">
        <f t="shared" si="32"/>
        <v>7360861</v>
      </c>
      <c r="AI83" s="115">
        <f t="shared" si="32"/>
        <v>0</v>
      </c>
      <c r="AJ83" s="115">
        <f t="shared" si="32"/>
        <v>7362545.7200000007</v>
      </c>
      <c r="AK83" s="122">
        <f>SUM(AJ83/AH83)</f>
        <v>1.000228875399223</v>
      </c>
    </row>
    <row r="84" spans="1:37" s="50" customFormat="1" ht="17.25" customHeight="1" x14ac:dyDescent="0.25">
      <c r="A84" s="36" t="s">
        <v>91</v>
      </c>
      <c r="B84" s="37" t="s">
        <v>92</v>
      </c>
      <c r="C84" s="43"/>
      <c r="D84" s="43"/>
      <c r="E84" s="43"/>
      <c r="F84" s="43"/>
      <c r="G84" s="43"/>
      <c r="H84" s="43">
        <v>2952800</v>
      </c>
      <c r="I84" s="43"/>
      <c r="J84" s="43"/>
      <c r="K84" s="43"/>
      <c r="L84" s="43"/>
      <c r="M84" s="44"/>
      <c r="N84" s="45"/>
      <c r="O84" s="46"/>
      <c r="P84" s="47"/>
      <c r="Q84" s="47"/>
      <c r="R84" s="47"/>
      <c r="S84" s="47"/>
      <c r="T84" s="43">
        <v>3480166</v>
      </c>
      <c r="U84" s="43"/>
      <c r="V84" s="43"/>
      <c r="W84" s="43">
        <v>3480166</v>
      </c>
      <c r="X84" s="48"/>
      <c r="Y84" s="47"/>
      <c r="Z84" s="47"/>
      <c r="AA84" s="47"/>
      <c r="AB84" s="43">
        <v>4639200</v>
      </c>
      <c r="AC84" s="43"/>
      <c r="AD84" s="43"/>
      <c r="AE84" s="43">
        <v>4639200</v>
      </c>
      <c r="AF84" s="43"/>
      <c r="AG84" s="43"/>
      <c r="AH84" s="110">
        <v>2170</v>
      </c>
      <c r="AI84" s="110"/>
      <c r="AJ84" s="110">
        <v>3847.98</v>
      </c>
      <c r="AK84" s="123">
        <f t="shared" ref="AK84:AK90" si="33">SUM(AJ84/AH84)</f>
        <v>1.7732626728110599</v>
      </c>
    </row>
    <row r="85" spans="1:37" s="50" customFormat="1" ht="46.8" customHeight="1" x14ac:dyDescent="0.25">
      <c r="A85" s="36" t="s">
        <v>58</v>
      </c>
      <c r="B85" s="37" t="s">
        <v>34</v>
      </c>
      <c r="C85" s="43"/>
      <c r="D85" s="43"/>
      <c r="E85" s="43"/>
      <c r="F85" s="43"/>
      <c r="G85" s="43"/>
      <c r="H85" s="43">
        <v>2952800</v>
      </c>
      <c r="I85" s="43"/>
      <c r="J85" s="43"/>
      <c r="K85" s="43"/>
      <c r="L85" s="43"/>
      <c r="M85" s="44"/>
      <c r="N85" s="45"/>
      <c r="O85" s="46"/>
      <c r="P85" s="47"/>
      <c r="Q85" s="47"/>
      <c r="R85" s="47"/>
      <c r="S85" s="47"/>
      <c r="T85" s="43">
        <v>3480166</v>
      </c>
      <c r="U85" s="43"/>
      <c r="V85" s="43"/>
      <c r="W85" s="43">
        <v>3480166</v>
      </c>
      <c r="X85" s="48"/>
      <c r="Y85" s="47"/>
      <c r="Z85" s="47"/>
      <c r="AA85" s="47"/>
      <c r="AB85" s="43">
        <v>4639200</v>
      </c>
      <c r="AC85" s="43"/>
      <c r="AD85" s="43"/>
      <c r="AE85" s="43">
        <v>4639200</v>
      </c>
      <c r="AF85" s="43"/>
      <c r="AG85" s="43"/>
      <c r="AH85" s="110">
        <v>7358691</v>
      </c>
      <c r="AI85" s="110"/>
      <c r="AJ85" s="110">
        <v>7358682.7400000002</v>
      </c>
      <c r="AK85" s="123">
        <f t="shared" si="33"/>
        <v>0.99999887751775418</v>
      </c>
    </row>
    <row r="86" spans="1:37" s="72" customFormat="1" ht="63" customHeight="1" x14ac:dyDescent="0.25">
      <c r="A86" s="36" t="s">
        <v>61</v>
      </c>
      <c r="B86" s="55" t="s">
        <v>97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1"/>
      <c r="O86" s="73"/>
      <c r="P86" s="73"/>
      <c r="Q86" s="73"/>
      <c r="R86" s="73"/>
      <c r="S86" s="73"/>
      <c r="T86" s="43">
        <v>430000</v>
      </c>
      <c r="U86" s="70"/>
      <c r="V86" s="70"/>
      <c r="W86" s="70">
        <v>430000</v>
      </c>
      <c r="X86" s="71"/>
      <c r="Y86" s="73"/>
      <c r="Z86" s="73"/>
      <c r="AA86" s="73"/>
      <c r="AB86" s="43">
        <v>110000</v>
      </c>
      <c r="AC86" s="70"/>
      <c r="AD86" s="70"/>
      <c r="AE86" s="70">
        <v>110000</v>
      </c>
      <c r="AF86" s="70"/>
      <c r="AG86" s="70"/>
      <c r="AH86" s="110">
        <v>0</v>
      </c>
      <c r="AI86" s="116"/>
      <c r="AJ86" s="116">
        <v>15</v>
      </c>
      <c r="AK86" s="124" t="s">
        <v>119</v>
      </c>
    </row>
    <row r="87" spans="1:37" s="63" customFormat="1" ht="23.1" customHeight="1" x14ac:dyDescent="0.3">
      <c r="A87" s="34" t="s">
        <v>205</v>
      </c>
      <c r="B87" s="40" t="s">
        <v>206</v>
      </c>
      <c r="C87" s="62">
        <f>SUM(C88:C89)</f>
        <v>0</v>
      </c>
      <c r="D87" s="62">
        <f>SUM(D88:D89)</f>
        <v>0</v>
      </c>
      <c r="E87" s="62">
        <f>SUM(E88:E89)</f>
        <v>0</v>
      </c>
      <c r="F87" s="62">
        <f>SUM(F88:F89)</f>
        <v>0</v>
      </c>
      <c r="G87" s="62">
        <f>SUM(G88:G89)</f>
        <v>0</v>
      </c>
      <c r="H87" s="62">
        <f>SUM(H88:H88)</f>
        <v>242295</v>
      </c>
      <c r="I87" s="62"/>
      <c r="J87" s="62"/>
      <c r="K87" s="62"/>
      <c r="L87" s="62"/>
      <c r="M87" s="62">
        <f t="shared" ref="M87:AI89" si="34">SUM(M88:M88)</f>
        <v>0</v>
      </c>
      <c r="N87" s="62">
        <f t="shared" si="34"/>
        <v>0</v>
      </c>
      <c r="O87" s="62">
        <f t="shared" si="34"/>
        <v>0</v>
      </c>
      <c r="P87" s="62">
        <f t="shared" si="34"/>
        <v>0</v>
      </c>
      <c r="Q87" s="62">
        <f t="shared" si="34"/>
        <v>0</v>
      </c>
      <c r="R87" s="62">
        <f t="shared" si="34"/>
        <v>0</v>
      </c>
      <c r="S87" s="62">
        <f t="shared" si="34"/>
        <v>0</v>
      </c>
      <c r="T87" s="62">
        <f t="shared" si="34"/>
        <v>263953</v>
      </c>
      <c r="U87" s="62">
        <f t="shared" si="34"/>
        <v>0</v>
      </c>
      <c r="V87" s="62">
        <f t="shared" si="34"/>
        <v>0</v>
      </c>
      <c r="W87" s="62">
        <f t="shared" si="34"/>
        <v>263953</v>
      </c>
      <c r="X87" s="62">
        <f t="shared" si="34"/>
        <v>0</v>
      </c>
      <c r="Y87" s="62">
        <f t="shared" si="34"/>
        <v>0</v>
      </c>
      <c r="Z87" s="62">
        <f t="shared" si="34"/>
        <v>0</v>
      </c>
      <c r="AA87" s="62">
        <f t="shared" si="34"/>
        <v>0</v>
      </c>
      <c r="AB87" s="62">
        <f t="shared" si="34"/>
        <v>270499</v>
      </c>
      <c r="AC87" s="62">
        <f t="shared" si="34"/>
        <v>0</v>
      </c>
      <c r="AD87" s="62">
        <f t="shared" si="34"/>
        <v>0</v>
      </c>
      <c r="AE87" s="62">
        <f t="shared" si="34"/>
        <v>270499</v>
      </c>
      <c r="AF87" s="62">
        <f t="shared" si="34"/>
        <v>0</v>
      </c>
      <c r="AG87" s="62">
        <f t="shared" si="34"/>
        <v>0</v>
      </c>
      <c r="AH87" s="115">
        <f>SUM(AH88)</f>
        <v>22000</v>
      </c>
      <c r="AI87" s="115">
        <f t="shared" si="34"/>
        <v>0</v>
      </c>
      <c r="AJ87" s="115">
        <f>SUM(AJ88)</f>
        <v>22000</v>
      </c>
      <c r="AK87" s="122">
        <f t="shared" ref="AK87:AK88" si="35">SUM(AJ87/AH87)</f>
        <v>1</v>
      </c>
    </row>
    <row r="88" spans="1:37" s="50" customFormat="1" ht="48" customHeight="1" x14ac:dyDescent="0.25">
      <c r="A88" s="36" t="s">
        <v>58</v>
      </c>
      <c r="B88" s="37" t="s">
        <v>34</v>
      </c>
      <c r="C88" s="43"/>
      <c r="D88" s="43"/>
      <c r="E88" s="43"/>
      <c r="F88" s="43"/>
      <c r="G88" s="43"/>
      <c r="H88" s="43">
        <v>242295</v>
      </c>
      <c r="I88" s="43"/>
      <c r="J88" s="43"/>
      <c r="K88" s="43"/>
      <c r="L88" s="43"/>
      <c r="M88" s="44"/>
      <c r="N88" s="45"/>
      <c r="O88" s="46"/>
      <c r="P88" s="47"/>
      <c r="Q88" s="47"/>
      <c r="R88" s="47"/>
      <c r="S88" s="47"/>
      <c r="T88" s="43">
        <v>263953</v>
      </c>
      <c r="U88" s="43"/>
      <c r="V88" s="43"/>
      <c r="W88" s="43">
        <v>263953</v>
      </c>
      <c r="X88" s="48"/>
      <c r="Y88" s="47"/>
      <c r="Z88" s="47"/>
      <c r="AA88" s="47"/>
      <c r="AB88" s="43">
        <v>270499</v>
      </c>
      <c r="AC88" s="43"/>
      <c r="AD88" s="43"/>
      <c r="AE88" s="43">
        <v>270499</v>
      </c>
      <c r="AF88" s="43"/>
      <c r="AG88" s="43"/>
      <c r="AH88" s="110">
        <v>22000</v>
      </c>
      <c r="AI88" s="110"/>
      <c r="AJ88" s="110">
        <v>22000</v>
      </c>
      <c r="AK88" s="123">
        <f t="shared" si="35"/>
        <v>1</v>
      </c>
    </row>
    <row r="89" spans="1:37" s="63" customFormat="1" ht="23.1" customHeight="1" x14ac:dyDescent="0.3">
      <c r="A89" s="34" t="s">
        <v>185</v>
      </c>
      <c r="B89" s="40" t="s">
        <v>186</v>
      </c>
      <c r="C89" s="62">
        <f>SUM(C90:C93)</f>
        <v>0</v>
      </c>
      <c r="D89" s="62">
        <f>SUM(D90:D93)</f>
        <v>0</v>
      </c>
      <c r="E89" s="62">
        <f>SUM(E90:E93)</f>
        <v>0</v>
      </c>
      <c r="F89" s="62">
        <f>SUM(F90:F93)</f>
        <v>0</v>
      </c>
      <c r="G89" s="62">
        <f>SUM(G90:G93)</f>
        <v>0</v>
      </c>
      <c r="H89" s="62">
        <f>SUM(H90:H90)</f>
        <v>242295</v>
      </c>
      <c r="I89" s="62"/>
      <c r="J89" s="62"/>
      <c r="K89" s="62"/>
      <c r="L89" s="62"/>
      <c r="M89" s="62">
        <f t="shared" si="34"/>
        <v>0</v>
      </c>
      <c r="N89" s="62">
        <f t="shared" si="34"/>
        <v>0</v>
      </c>
      <c r="O89" s="62">
        <f t="shared" si="34"/>
        <v>0</v>
      </c>
      <c r="P89" s="62">
        <f t="shared" si="34"/>
        <v>0</v>
      </c>
      <c r="Q89" s="62">
        <f t="shared" si="34"/>
        <v>0</v>
      </c>
      <c r="R89" s="62">
        <f t="shared" si="34"/>
        <v>0</v>
      </c>
      <c r="S89" s="62">
        <f t="shared" si="34"/>
        <v>0</v>
      </c>
      <c r="T89" s="62">
        <f t="shared" si="34"/>
        <v>263953</v>
      </c>
      <c r="U89" s="62">
        <f t="shared" si="34"/>
        <v>0</v>
      </c>
      <c r="V89" s="62">
        <f t="shared" si="34"/>
        <v>0</v>
      </c>
      <c r="W89" s="62">
        <f t="shared" si="34"/>
        <v>263953</v>
      </c>
      <c r="X89" s="62">
        <f t="shared" si="34"/>
        <v>0</v>
      </c>
      <c r="Y89" s="62">
        <f t="shared" si="34"/>
        <v>0</v>
      </c>
      <c r="Z89" s="62">
        <f t="shared" si="34"/>
        <v>0</v>
      </c>
      <c r="AA89" s="62">
        <f t="shared" si="34"/>
        <v>0</v>
      </c>
      <c r="AB89" s="62">
        <f t="shared" si="34"/>
        <v>270499</v>
      </c>
      <c r="AC89" s="62">
        <f t="shared" si="34"/>
        <v>0</v>
      </c>
      <c r="AD89" s="62">
        <f t="shared" si="34"/>
        <v>0</v>
      </c>
      <c r="AE89" s="62">
        <f t="shared" si="34"/>
        <v>270499</v>
      </c>
      <c r="AF89" s="62">
        <f t="shared" si="34"/>
        <v>0</v>
      </c>
      <c r="AG89" s="62">
        <f t="shared" si="34"/>
        <v>0</v>
      </c>
      <c r="AH89" s="115">
        <f>SUM(AH90:AH90)</f>
        <v>6500</v>
      </c>
      <c r="AI89" s="115">
        <f t="shared" si="34"/>
        <v>0</v>
      </c>
      <c r="AJ89" s="115">
        <f>SUM(AJ90:AJ90)</f>
        <v>6500</v>
      </c>
      <c r="AK89" s="122">
        <f t="shared" si="33"/>
        <v>1</v>
      </c>
    </row>
    <row r="90" spans="1:37" s="50" customFormat="1" ht="48" customHeight="1" x14ac:dyDescent="0.25">
      <c r="A90" s="36" t="s">
        <v>58</v>
      </c>
      <c r="B90" s="37" t="s">
        <v>34</v>
      </c>
      <c r="C90" s="43"/>
      <c r="D90" s="43"/>
      <c r="E90" s="43"/>
      <c r="F90" s="43"/>
      <c r="G90" s="43"/>
      <c r="H90" s="43">
        <v>242295</v>
      </c>
      <c r="I90" s="43"/>
      <c r="J90" s="43"/>
      <c r="K90" s="43"/>
      <c r="L90" s="43"/>
      <c r="M90" s="44"/>
      <c r="N90" s="45"/>
      <c r="O90" s="46"/>
      <c r="P90" s="47"/>
      <c r="Q90" s="47"/>
      <c r="R90" s="47"/>
      <c r="S90" s="47"/>
      <c r="T90" s="43">
        <v>263953</v>
      </c>
      <c r="U90" s="43"/>
      <c r="V90" s="43"/>
      <c r="W90" s="43">
        <v>263953</v>
      </c>
      <c r="X90" s="48"/>
      <c r="Y90" s="47"/>
      <c r="Z90" s="47"/>
      <c r="AA90" s="47"/>
      <c r="AB90" s="43">
        <v>270499</v>
      </c>
      <c r="AC90" s="43"/>
      <c r="AD90" s="43"/>
      <c r="AE90" s="43">
        <v>270499</v>
      </c>
      <c r="AF90" s="43"/>
      <c r="AG90" s="43"/>
      <c r="AH90" s="110">
        <v>6500</v>
      </c>
      <c r="AI90" s="110"/>
      <c r="AJ90" s="110">
        <v>6500</v>
      </c>
      <c r="AK90" s="123">
        <f t="shared" si="33"/>
        <v>1</v>
      </c>
    </row>
    <row r="91" spans="1:37" s="63" customFormat="1" ht="23.1" customHeight="1" x14ac:dyDescent="0.3">
      <c r="A91" s="34" t="s">
        <v>207</v>
      </c>
      <c r="B91" s="40" t="s">
        <v>3</v>
      </c>
      <c r="C91" s="62">
        <f>SUM(C92:C93)</f>
        <v>0</v>
      </c>
      <c r="D91" s="62">
        <f>SUM(D92:D93)</f>
        <v>0</v>
      </c>
      <c r="E91" s="62">
        <f>SUM(E92:E93)</f>
        <v>0</v>
      </c>
      <c r="F91" s="62">
        <f>SUM(F92:F93)</f>
        <v>0</v>
      </c>
      <c r="G91" s="62">
        <f>SUM(G92:G93)</f>
        <v>0</v>
      </c>
      <c r="H91" s="62">
        <f>SUM(H92:H92)</f>
        <v>242295</v>
      </c>
      <c r="I91" s="62"/>
      <c r="J91" s="62"/>
      <c r="K91" s="62"/>
      <c r="L91" s="62"/>
      <c r="M91" s="62">
        <f t="shared" ref="M91:AI91" si="36">SUM(M92:M92)</f>
        <v>0</v>
      </c>
      <c r="N91" s="62">
        <f t="shared" si="36"/>
        <v>0</v>
      </c>
      <c r="O91" s="62">
        <f t="shared" si="36"/>
        <v>0</v>
      </c>
      <c r="P91" s="62">
        <f t="shared" si="36"/>
        <v>0</v>
      </c>
      <c r="Q91" s="62">
        <f t="shared" si="36"/>
        <v>0</v>
      </c>
      <c r="R91" s="62">
        <f t="shared" si="36"/>
        <v>0</v>
      </c>
      <c r="S91" s="62">
        <f t="shared" si="36"/>
        <v>0</v>
      </c>
      <c r="T91" s="62">
        <f t="shared" si="36"/>
        <v>263953</v>
      </c>
      <c r="U91" s="62">
        <f t="shared" si="36"/>
        <v>0</v>
      </c>
      <c r="V91" s="62">
        <f t="shared" si="36"/>
        <v>0</v>
      </c>
      <c r="W91" s="62">
        <f t="shared" si="36"/>
        <v>263953</v>
      </c>
      <c r="X91" s="62">
        <f t="shared" si="36"/>
        <v>0</v>
      </c>
      <c r="Y91" s="62">
        <f t="shared" si="36"/>
        <v>0</v>
      </c>
      <c r="Z91" s="62">
        <f t="shared" si="36"/>
        <v>0</v>
      </c>
      <c r="AA91" s="62">
        <f t="shared" si="36"/>
        <v>0</v>
      </c>
      <c r="AB91" s="62">
        <f t="shared" si="36"/>
        <v>270499</v>
      </c>
      <c r="AC91" s="62">
        <f t="shared" si="36"/>
        <v>0</v>
      </c>
      <c r="AD91" s="62">
        <f t="shared" si="36"/>
        <v>0</v>
      </c>
      <c r="AE91" s="62">
        <f t="shared" si="36"/>
        <v>270499</v>
      </c>
      <c r="AF91" s="62">
        <f t="shared" si="36"/>
        <v>0</v>
      </c>
      <c r="AG91" s="62">
        <f t="shared" si="36"/>
        <v>0</v>
      </c>
      <c r="AH91" s="115">
        <f>SUM(AH92)</f>
        <v>13500</v>
      </c>
      <c r="AI91" s="115">
        <f t="shared" si="36"/>
        <v>0</v>
      </c>
      <c r="AJ91" s="115">
        <f>SUM(AJ92)</f>
        <v>13500</v>
      </c>
      <c r="AK91" s="122">
        <f t="shared" ref="AK91:AK92" si="37">SUM(AJ91/AH91)</f>
        <v>1</v>
      </c>
    </row>
    <row r="92" spans="1:37" s="50" customFormat="1" ht="69" customHeight="1" x14ac:dyDescent="0.25">
      <c r="A92" s="36" t="s">
        <v>150</v>
      </c>
      <c r="B92" s="37" t="s">
        <v>208</v>
      </c>
      <c r="C92" s="43"/>
      <c r="D92" s="43"/>
      <c r="E92" s="43"/>
      <c r="F92" s="43"/>
      <c r="G92" s="43"/>
      <c r="H92" s="43">
        <v>242295</v>
      </c>
      <c r="I92" s="43"/>
      <c r="J92" s="43"/>
      <c r="K92" s="43"/>
      <c r="L92" s="43"/>
      <c r="M92" s="44"/>
      <c r="N92" s="45"/>
      <c r="O92" s="46"/>
      <c r="P92" s="47"/>
      <c r="Q92" s="47"/>
      <c r="R92" s="47"/>
      <c r="S92" s="47"/>
      <c r="T92" s="43">
        <v>263953</v>
      </c>
      <c r="U92" s="43"/>
      <c r="V92" s="43"/>
      <c r="W92" s="43">
        <v>263953</v>
      </c>
      <c r="X92" s="48"/>
      <c r="Y92" s="47"/>
      <c r="Z92" s="47"/>
      <c r="AA92" s="47"/>
      <c r="AB92" s="43">
        <v>270499</v>
      </c>
      <c r="AC92" s="43"/>
      <c r="AD92" s="43"/>
      <c r="AE92" s="43">
        <v>270499</v>
      </c>
      <c r="AF92" s="43"/>
      <c r="AG92" s="43"/>
      <c r="AH92" s="110">
        <v>13500</v>
      </c>
      <c r="AI92" s="110"/>
      <c r="AJ92" s="110">
        <v>13500</v>
      </c>
      <c r="AK92" s="123">
        <f t="shared" si="37"/>
        <v>1</v>
      </c>
    </row>
    <row r="93" spans="1:37" s="72" customFormat="1" ht="28.5" customHeight="1" thickBot="1" x14ac:dyDescent="0.35">
      <c r="A93" s="36"/>
      <c r="B93" s="212" t="s">
        <v>175</v>
      </c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4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5">
        <f>AH94</f>
        <v>330000</v>
      </c>
      <c r="AI93" s="215"/>
      <c r="AJ93" s="215">
        <f>AJ94</f>
        <v>327173.02</v>
      </c>
      <c r="AK93" s="211">
        <f t="shared" ref="AK93" si="38">SUM(AJ93/AH93)</f>
        <v>0.991433393939394</v>
      </c>
    </row>
    <row r="94" spans="1:37" s="76" customFormat="1" ht="21" customHeight="1" thickTop="1" x14ac:dyDescent="0.3">
      <c r="A94" s="58" t="s">
        <v>162</v>
      </c>
      <c r="B94" s="156" t="s">
        <v>168</v>
      </c>
      <c r="C94" s="60"/>
      <c r="D94" s="60"/>
      <c r="E94" s="60"/>
      <c r="F94" s="60"/>
      <c r="G94" s="60"/>
      <c r="H94" s="60">
        <f>SUM(H95)</f>
        <v>581266</v>
      </c>
      <c r="I94" s="60"/>
      <c r="J94" s="60"/>
      <c r="K94" s="60"/>
      <c r="L94" s="60"/>
      <c r="M94" s="60">
        <f t="shared" ref="M94:S94" si="39">SUM(M95)</f>
        <v>0</v>
      </c>
      <c r="N94" s="60">
        <f t="shared" si="39"/>
        <v>0</v>
      </c>
      <c r="O94" s="60">
        <f t="shared" si="39"/>
        <v>0</v>
      </c>
      <c r="P94" s="60">
        <f t="shared" si="39"/>
        <v>0</v>
      </c>
      <c r="Q94" s="60">
        <f t="shared" si="39"/>
        <v>0</v>
      </c>
      <c r="R94" s="60">
        <f t="shared" si="39"/>
        <v>0</v>
      </c>
      <c r="S94" s="60">
        <f t="shared" si="39"/>
        <v>0</v>
      </c>
      <c r="T94" s="60" t="e">
        <f>SUM(T95+#REF!)</f>
        <v>#REF!</v>
      </c>
      <c r="U94" s="60" t="e">
        <f>SUM(U95+#REF!)</f>
        <v>#REF!</v>
      </c>
      <c r="V94" s="60" t="e">
        <f>SUM(V95+#REF!)</f>
        <v>#REF!</v>
      </c>
      <c r="W94" s="60" t="e">
        <f>SUM(W95+#REF!)</f>
        <v>#REF!</v>
      </c>
      <c r="X94" s="60" t="e">
        <f>SUM(X95+#REF!)</f>
        <v>#REF!</v>
      </c>
      <c r="Y94" s="60" t="e">
        <f>SUM(Y95+#REF!)</f>
        <v>#REF!</v>
      </c>
      <c r="Z94" s="60" t="e">
        <f>SUM(Z95+#REF!)</f>
        <v>#REF!</v>
      </c>
      <c r="AA94" s="60" t="e">
        <f>SUM(AA95+#REF!)</f>
        <v>#REF!</v>
      </c>
      <c r="AB94" s="60" t="e">
        <f>SUM(AB95+#REF!+#REF!)</f>
        <v>#REF!</v>
      </c>
      <c r="AC94" s="60" t="e">
        <f>SUM(AC95+#REF!+#REF!)</f>
        <v>#REF!</v>
      </c>
      <c r="AD94" s="60" t="e">
        <f>SUM(AD95+#REF!+#REF!)</f>
        <v>#REF!</v>
      </c>
      <c r="AE94" s="60" t="e">
        <f>SUM(AE95+#REF!+#REF!)</f>
        <v>#REF!</v>
      </c>
      <c r="AF94" s="60" t="e">
        <f>SUM(AF95+#REF!+#REF!)</f>
        <v>#REF!</v>
      </c>
      <c r="AG94" s="60" t="e">
        <f>SUM(AG95+#REF!+#REF!)</f>
        <v>#REF!</v>
      </c>
      <c r="AH94" s="114">
        <f>SUM(AH95:AH95)</f>
        <v>330000</v>
      </c>
      <c r="AI94" s="114" t="e">
        <f>SUM(AI95+#REF!+#REF!)</f>
        <v>#REF!</v>
      </c>
      <c r="AJ94" s="114">
        <f>SUM(AJ95:AJ95)</f>
        <v>327173.02</v>
      </c>
      <c r="AK94" s="122">
        <f t="shared" ref="AK94:AK105" si="40">SUM(AJ94/AH94)</f>
        <v>0.991433393939394</v>
      </c>
    </row>
    <row r="95" spans="1:37" s="72" customFormat="1" ht="34.5" customHeight="1" x14ac:dyDescent="0.25">
      <c r="A95" s="36" t="s">
        <v>58</v>
      </c>
      <c r="B95" s="37" t="s">
        <v>34</v>
      </c>
      <c r="C95" s="70"/>
      <c r="D95" s="70"/>
      <c r="E95" s="70"/>
      <c r="F95" s="70"/>
      <c r="G95" s="70"/>
      <c r="H95" s="70">
        <v>581266</v>
      </c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43">
        <v>7095656</v>
      </c>
      <c r="U95" s="70">
        <v>7095656</v>
      </c>
      <c r="V95" s="70"/>
      <c r="W95" s="70"/>
      <c r="X95" s="77"/>
      <c r="Y95" s="78"/>
      <c r="Z95" s="78"/>
      <c r="AA95" s="78"/>
      <c r="AB95" s="43">
        <v>10725059</v>
      </c>
      <c r="AC95" s="70">
        <v>10725059</v>
      </c>
      <c r="AD95" s="70"/>
      <c r="AE95" s="70"/>
      <c r="AF95" s="70"/>
      <c r="AG95" s="70"/>
      <c r="AH95" s="110">
        <v>330000</v>
      </c>
      <c r="AI95" s="116"/>
      <c r="AJ95" s="116">
        <v>327173.02</v>
      </c>
      <c r="AK95" s="123">
        <f t="shared" si="40"/>
        <v>0.991433393939394</v>
      </c>
    </row>
    <row r="96" spans="1:37" s="75" customFormat="1" ht="51.75" customHeight="1" thickBot="1" x14ac:dyDescent="0.35">
      <c r="A96" s="74"/>
      <c r="B96" s="137" t="s">
        <v>35</v>
      </c>
      <c r="C96" s="138"/>
      <c r="D96" s="138"/>
      <c r="E96" s="138"/>
      <c r="F96" s="138"/>
      <c r="G96" s="138"/>
      <c r="H96" s="138" t="e">
        <f>SUM(#REF!)</f>
        <v>#REF!</v>
      </c>
      <c r="I96" s="138"/>
      <c r="J96" s="138"/>
      <c r="K96" s="138"/>
      <c r="L96" s="138"/>
      <c r="M96" s="138" t="e">
        <f>SUM(#REF!)</f>
        <v>#REF!</v>
      </c>
      <c r="N96" s="138" t="e">
        <f>SUM(#REF!)</f>
        <v>#REF!</v>
      </c>
      <c r="O96" s="138" t="e">
        <f>SUM(#REF!)</f>
        <v>#REF!</v>
      </c>
      <c r="P96" s="138" t="e">
        <f>SUM(#REF!)</f>
        <v>#REF!</v>
      </c>
      <c r="Q96" s="138" t="e">
        <f>SUM(#REF!)</f>
        <v>#REF!</v>
      </c>
      <c r="R96" s="138" t="e">
        <f>SUM(#REF!)</f>
        <v>#REF!</v>
      </c>
      <c r="S96" s="138" t="e">
        <f>SUM(#REF!)</f>
        <v>#REF!</v>
      </c>
      <c r="T96" s="138" t="e">
        <f>SUM(#REF!)</f>
        <v>#REF!</v>
      </c>
      <c r="U96" s="138" t="e">
        <f>SUM(#REF!)</f>
        <v>#REF!</v>
      </c>
      <c r="V96" s="138" t="e">
        <f>SUM(#REF!)</f>
        <v>#REF!</v>
      </c>
      <c r="W96" s="138" t="e">
        <f>SUM(#REF!)</f>
        <v>#REF!</v>
      </c>
      <c r="X96" s="138" t="e">
        <f>SUM(#REF!)</f>
        <v>#REF!</v>
      </c>
      <c r="Y96" s="138" t="e">
        <f>SUM(#REF!)</f>
        <v>#REF!</v>
      </c>
      <c r="Z96" s="138" t="e">
        <f>SUM(#REF!)</f>
        <v>#REF!</v>
      </c>
      <c r="AA96" s="138" t="e">
        <f>SUM(#REF!)</f>
        <v>#REF!</v>
      </c>
      <c r="AB96" s="138" t="e">
        <f>SUM(#REF!)</f>
        <v>#REF!</v>
      </c>
      <c r="AC96" s="138" t="e">
        <f>SUM(#REF!)</f>
        <v>#REF!</v>
      </c>
      <c r="AD96" s="138" t="e">
        <f>SUM(#REF!)</f>
        <v>#REF!</v>
      </c>
      <c r="AE96" s="138" t="e">
        <f>SUM(#REF!)</f>
        <v>#REF!</v>
      </c>
      <c r="AF96" s="138" t="e">
        <f>SUM(#REF!)</f>
        <v>#REF!</v>
      </c>
      <c r="AG96" s="138" t="e">
        <f>SUM(#REF!)</f>
        <v>#REF!</v>
      </c>
      <c r="AH96" s="139">
        <f>SUM(AH97)</f>
        <v>26420258</v>
      </c>
      <c r="AI96" s="139" t="e">
        <f>SUM(#REF!)</f>
        <v>#REF!</v>
      </c>
      <c r="AJ96" s="139">
        <f>SUM(AJ97)</f>
        <v>26934358.789999999</v>
      </c>
      <c r="AK96" s="136">
        <f t="shared" si="40"/>
        <v>1.0194585832583467</v>
      </c>
    </row>
    <row r="97" spans="1:37" s="76" customFormat="1" ht="42.75" customHeight="1" thickTop="1" x14ac:dyDescent="0.3">
      <c r="A97" s="58" t="s">
        <v>42</v>
      </c>
      <c r="B97" s="59" t="s">
        <v>43</v>
      </c>
      <c r="C97" s="60"/>
      <c r="D97" s="60"/>
      <c r="E97" s="60"/>
      <c r="F97" s="60"/>
      <c r="G97" s="60"/>
      <c r="H97" s="60">
        <f>SUM(H98)</f>
        <v>581266</v>
      </c>
      <c r="I97" s="60"/>
      <c r="J97" s="60"/>
      <c r="K97" s="60"/>
      <c r="L97" s="60"/>
      <c r="M97" s="60">
        <f t="shared" ref="M97:S97" si="41">SUM(M98)</f>
        <v>0</v>
      </c>
      <c r="N97" s="60">
        <f t="shared" si="41"/>
        <v>0</v>
      </c>
      <c r="O97" s="60">
        <f t="shared" si="41"/>
        <v>0</v>
      </c>
      <c r="P97" s="60">
        <f t="shared" si="41"/>
        <v>0</v>
      </c>
      <c r="Q97" s="60">
        <f t="shared" si="41"/>
        <v>0</v>
      </c>
      <c r="R97" s="60">
        <f t="shared" si="41"/>
        <v>0</v>
      </c>
      <c r="S97" s="60">
        <f t="shared" si="41"/>
        <v>0</v>
      </c>
      <c r="T97" s="60" t="e">
        <f>SUM(T98+#REF!)</f>
        <v>#REF!</v>
      </c>
      <c r="U97" s="60" t="e">
        <f>SUM(U98+#REF!)</f>
        <v>#REF!</v>
      </c>
      <c r="V97" s="60" t="e">
        <f>SUM(V98+#REF!)</f>
        <v>#REF!</v>
      </c>
      <c r="W97" s="60" t="e">
        <f>SUM(W98+#REF!)</f>
        <v>#REF!</v>
      </c>
      <c r="X97" s="60" t="e">
        <f>SUM(X98+#REF!)</f>
        <v>#REF!</v>
      </c>
      <c r="Y97" s="60" t="e">
        <f>SUM(Y98+#REF!)</f>
        <v>#REF!</v>
      </c>
      <c r="Z97" s="60" t="e">
        <f>SUM(Z98+#REF!)</f>
        <v>#REF!</v>
      </c>
      <c r="AA97" s="60" t="e">
        <f>SUM(AA98+#REF!)</f>
        <v>#REF!</v>
      </c>
      <c r="AB97" s="60" t="e">
        <f>SUM(AB98+#REF!+AB99)</f>
        <v>#REF!</v>
      </c>
      <c r="AC97" s="60" t="e">
        <f>SUM(AC98+#REF!+AC99)</f>
        <v>#REF!</v>
      </c>
      <c r="AD97" s="60" t="e">
        <f>SUM(AD98+#REF!+AD99)</f>
        <v>#REF!</v>
      </c>
      <c r="AE97" s="60" t="e">
        <f>SUM(AE98+#REF!+AE99)</f>
        <v>#REF!</v>
      </c>
      <c r="AF97" s="60" t="e">
        <f>SUM(AF98+#REF!+AF99)</f>
        <v>#REF!</v>
      </c>
      <c r="AG97" s="60" t="e">
        <f>SUM(AG98+#REF!+AG99)</f>
        <v>#REF!</v>
      </c>
      <c r="AH97" s="114">
        <f>SUM(AH98:AH99)</f>
        <v>26420258</v>
      </c>
      <c r="AI97" s="114" t="e">
        <f>SUM(AI98+#REF!+AI99)</f>
        <v>#REF!</v>
      </c>
      <c r="AJ97" s="114">
        <f>SUM(AJ98:AJ99)</f>
        <v>26934358.789999999</v>
      </c>
      <c r="AK97" s="122">
        <f t="shared" si="40"/>
        <v>1.0194585832583467</v>
      </c>
    </row>
    <row r="98" spans="1:37" s="72" customFormat="1" ht="19.5" customHeight="1" x14ac:dyDescent="0.25">
      <c r="A98" s="56" t="s">
        <v>67</v>
      </c>
      <c r="B98" s="57" t="s">
        <v>36</v>
      </c>
      <c r="C98" s="70"/>
      <c r="D98" s="70"/>
      <c r="E98" s="70"/>
      <c r="F98" s="70"/>
      <c r="G98" s="70"/>
      <c r="H98" s="70">
        <v>581266</v>
      </c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43">
        <v>7095656</v>
      </c>
      <c r="U98" s="70">
        <v>7095656</v>
      </c>
      <c r="V98" s="70"/>
      <c r="W98" s="70"/>
      <c r="X98" s="77"/>
      <c r="Y98" s="78"/>
      <c r="Z98" s="78"/>
      <c r="AA98" s="78"/>
      <c r="AB98" s="43">
        <v>10725059</v>
      </c>
      <c r="AC98" s="70">
        <v>10725059</v>
      </c>
      <c r="AD98" s="70"/>
      <c r="AE98" s="70"/>
      <c r="AF98" s="70"/>
      <c r="AG98" s="70"/>
      <c r="AH98" s="110">
        <v>25750258</v>
      </c>
      <c r="AI98" s="116"/>
      <c r="AJ98" s="116">
        <v>25993785</v>
      </c>
      <c r="AK98" s="123">
        <f t="shared" si="40"/>
        <v>1.0094572644670201</v>
      </c>
    </row>
    <row r="99" spans="1:37" s="93" customFormat="1" ht="21.75" customHeight="1" x14ac:dyDescent="0.25">
      <c r="A99" s="56" t="s">
        <v>93</v>
      </c>
      <c r="B99" s="57" t="s">
        <v>94</v>
      </c>
      <c r="C99" s="70"/>
      <c r="D99" s="70"/>
      <c r="E99" s="70"/>
      <c r="F99" s="70"/>
      <c r="G99" s="70"/>
      <c r="H99" s="70"/>
      <c r="I99" s="43"/>
      <c r="J99" s="43"/>
      <c r="K99" s="70"/>
      <c r="L99" s="70"/>
      <c r="M99" s="71"/>
      <c r="N99" s="72"/>
      <c r="O99" s="73"/>
      <c r="P99" s="73"/>
      <c r="Q99" s="73"/>
      <c r="R99" s="73"/>
      <c r="S99" s="73"/>
      <c r="T99" s="43"/>
      <c r="U99" s="43"/>
      <c r="V99" s="70"/>
      <c r="W99" s="70"/>
      <c r="X99" s="71"/>
      <c r="Y99" s="73"/>
      <c r="Z99" s="73"/>
      <c r="AA99" s="73"/>
      <c r="AB99" s="43">
        <v>550000</v>
      </c>
      <c r="AC99" s="43">
        <v>550000</v>
      </c>
      <c r="AD99" s="70"/>
      <c r="AE99" s="70"/>
      <c r="AF99" s="70"/>
      <c r="AG99" s="70"/>
      <c r="AH99" s="110">
        <v>670000</v>
      </c>
      <c r="AI99" s="110"/>
      <c r="AJ99" s="116">
        <v>940573.79</v>
      </c>
      <c r="AK99" s="123">
        <f t="shared" si="40"/>
        <v>1.4038414776119403</v>
      </c>
    </row>
    <row r="100" spans="1:37" s="33" customFormat="1" ht="25.5" customHeight="1" thickBot="1" x14ac:dyDescent="0.35">
      <c r="A100" s="67" t="s">
        <v>0</v>
      </c>
      <c r="B100" s="147" t="s">
        <v>209</v>
      </c>
      <c r="C100" s="138" t="e">
        <f>SUM(C101)</f>
        <v>#REF!</v>
      </c>
      <c r="D100" s="138" t="e">
        <f>SUM(D101)</f>
        <v>#REF!</v>
      </c>
      <c r="E100" s="138" t="e">
        <f>SUM(E101)</f>
        <v>#REF!</v>
      </c>
      <c r="F100" s="138" t="e">
        <f>SUM(F101)</f>
        <v>#REF!</v>
      </c>
      <c r="G100" s="138" t="e">
        <f>SUM(G101)</f>
        <v>#REF!</v>
      </c>
      <c r="H100" s="138" t="e">
        <f>SUM(H101+H106+#REF!)</f>
        <v>#REF!</v>
      </c>
      <c r="I100" s="138"/>
      <c r="J100" s="138"/>
      <c r="K100" s="138"/>
      <c r="L100" s="138"/>
      <c r="M100" s="138" t="e">
        <f>SUM(M101+M106+#REF!+M108)</f>
        <v>#REF!</v>
      </c>
      <c r="N100" s="138" t="e">
        <f>SUM(N101+N106+#REF!+N108)</f>
        <v>#REF!</v>
      </c>
      <c r="O100" s="138" t="e">
        <f>SUM(O101+O106+#REF!+O108)</f>
        <v>#REF!</v>
      </c>
      <c r="P100" s="138" t="e">
        <f>SUM(P101+P106+#REF!+P108)</f>
        <v>#REF!</v>
      </c>
      <c r="Q100" s="138" t="e">
        <f>SUM(Q101+Q106+#REF!+Q108)</f>
        <v>#REF!</v>
      </c>
      <c r="R100" s="138" t="e">
        <f>SUM(R101+R106+#REF!+R108)</f>
        <v>#REF!</v>
      </c>
      <c r="S100" s="138" t="e">
        <f>SUM(S101+S106+#REF!+S108)</f>
        <v>#REF!</v>
      </c>
      <c r="T100" s="138" t="e">
        <f>SUM(T101+#REF!+T106+T108+#REF!)</f>
        <v>#REF!</v>
      </c>
      <c r="U100" s="138" t="e">
        <f>SUM(U101+#REF!+U106+U108+#REF!)</f>
        <v>#REF!</v>
      </c>
      <c r="V100" s="138" t="e">
        <f>SUM(V101+#REF!+V106+V108+#REF!)</f>
        <v>#REF!</v>
      </c>
      <c r="W100" s="138" t="e">
        <f>SUM(W101+#REF!+W106+W108+#REF!)</f>
        <v>#REF!</v>
      </c>
      <c r="X100" s="138" t="e">
        <f>SUM(X101+#REF!+X106+X108+#REF!)</f>
        <v>#REF!</v>
      </c>
      <c r="Y100" s="138" t="e">
        <f>SUM(Y101+#REF!+Y106+Y108+#REF!)</f>
        <v>#REF!</v>
      </c>
      <c r="Z100" s="138" t="e">
        <f>SUM(Z101+#REF!+Z106+Z108+#REF!)</f>
        <v>#REF!</v>
      </c>
      <c r="AA100" s="138" t="e">
        <f>SUM(AA101+#REF!+AA106+AA108+#REF!)</f>
        <v>#REF!</v>
      </c>
      <c r="AB100" s="138" t="e">
        <f>SUM(AB101+#REF!+AB106+AB108+#REF!+#REF!)</f>
        <v>#REF!</v>
      </c>
      <c r="AC100" s="138" t="e">
        <f>SUM(AC101+#REF!+AC106+AC108+#REF!+#REF!)</f>
        <v>#REF!</v>
      </c>
      <c r="AD100" s="138" t="e">
        <f>SUM(AD101+#REF!+AD106+AD108+#REF!+#REF!)</f>
        <v>#REF!</v>
      </c>
      <c r="AE100" s="138" t="e">
        <f>SUM(AE101+#REF!+AE106+AE108+#REF!+#REF!)</f>
        <v>#REF!</v>
      </c>
      <c r="AF100" s="138" t="e">
        <f>SUM(AF101+#REF!+AF106+AF108+#REF!+#REF!)</f>
        <v>#REF!</v>
      </c>
      <c r="AG100" s="138" t="e">
        <f>SUM(AG101+#REF!+AG106+AG108+#REF!+#REF!)</f>
        <v>#REF!</v>
      </c>
      <c r="AH100" s="139">
        <f>SUM(AH101)</f>
        <v>1300000</v>
      </c>
      <c r="AI100" s="139" t="e">
        <f>SUM(AI101+#REF!+AI106+AI108+#REF!+#REF!)</f>
        <v>#REF!</v>
      </c>
      <c r="AJ100" s="139">
        <f>SUM(AJ101)</f>
        <v>1307360.18</v>
      </c>
      <c r="AK100" s="136">
        <f t="shared" ref="AK100:AK102" si="42">SUM(AJ100/AH100)</f>
        <v>1.0056616769230768</v>
      </c>
    </row>
    <row r="101" spans="1:37" s="42" customFormat="1" ht="33" customHeight="1" thickTop="1" x14ac:dyDescent="0.3">
      <c r="A101" s="34" t="s">
        <v>210</v>
      </c>
      <c r="B101" s="35" t="s">
        <v>211</v>
      </c>
      <c r="C101" s="41" t="e">
        <f>SUM(#REF!)</f>
        <v>#REF!</v>
      </c>
      <c r="D101" s="41" t="e">
        <f>SUM(#REF!)</f>
        <v>#REF!</v>
      </c>
      <c r="E101" s="41" t="e">
        <f>SUM(#REF!)</f>
        <v>#REF!</v>
      </c>
      <c r="F101" s="41" t="e">
        <f>SUM(#REF!)</f>
        <v>#REF!</v>
      </c>
      <c r="G101" s="41" t="e">
        <f>SUM(#REF!)</f>
        <v>#REF!</v>
      </c>
      <c r="H101" s="41">
        <f>SUM(H102)</f>
        <v>24061149</v>
      </c>
      <c r="I101" s="41"/>
      <c r="J101" s="41"/>
      <c r="K101" s="41"/>
      <c r="L101" s="41"/>
      <c r="M101" s="41">
        <f t="shared" ref="M101:AI101" si="43">SUM(M102)</f>
        <v>0</v>
      </c>
      <c r="N101" s="41">
        <f t="shared" si="43"/>
        <v>0</v>
      </c>
      <c r="O101" s="41">
        <f t="shared" si="43"/>
        <v>0</v>
      </c>
      <c r="P101" s="41">
        <f t="shared" si="43"/>
        <v>0</v>
      </c>
      <c r="Q101" s="41">
        <f t="shared" si="43"/>
        <v>0</v>
      </c>
      <c r="R101" s="41">
        <f t="shared" si="43"/>
        <v>0</v>
      </c>
      <c r="S101" s="41">
        <f t="shared" si="43"/>
        <v>0</v>
      </c>
      <c r="T101" s="41">
        <f t="shared" si="43"/>
        <v>28240111</v>
      </c>
      <c r="U101" s="41">
        <f t="shared" si="43"/>
        <v>28240111</v>
      </c>
      <c r="V101" s="41">
        <f t="shared" si="43"/>
        <v>0</v>
      </c>
      <c r="W101" s="41">
        <f t="shared" si="43"/>
        <v>0</v>
      </c>
      <c r="X101" s="41">
        <f t="shared" si="43"/>
        <v>0</v>
      </c>
      <c r="Y101" s="41">
        <f t="shared" si="43"/>
        <v>0</v>
      </c>
      <c r="Z101" s="41">
        <f t="shared" si="43"/>
        <v>0</v>
      </c>
      <c r="AA101" s="41">
        <f t="shared" si="43"/>
        <v>0</v>
      </c>
      <c r="AB101" s="41">
        <f t="shared" si="43"/>
        <v>33004702</v>
      </c>
      <c r="AC101" s="41">
        <f t="shared" si="43"/>
        <v>33004702</v>
      </c>
      <c r="AD101" s="41">
        <f t="shared" si="43"/>
        <v>0</v>
      </c>
      <c r="AE101" s="41">
        <f t="shared" si="43"/>
        <v>0</v>
      </c>
      <c r="AF101" s="41">
        <f t="shared" si="43"/>
        <v>0</v>
      </c>
      <c r="AG101" s="41">
        <f t="shared" si="43"/>
        <v>0</v>
      </c>
      <c r="AH101" s="112">
        <f>SUM(AH102)</f>
        <v>1300000</v>
      </c>
      <c r="AI101" s="112">
        <f t="shared" si="43"/>
        <v>0</v>
      </c>
      <c r="AJ101" s="112">
        <f>SUM(AJ102)</f>
        <v>1307360.18</v>
      </c>
      <c r="AK101" s="122">
        <f t="shared" si="42"/>
        <v>1.0056616769230768</v>
      </c>
    </row>
    <row r="102" spans="1:37" s="79" customFormat="1" ht="31.2" customHeight="1" x14ac:dyDescent="0.25">
      <c r="A102" s="36" t="s">
        <v>212</v>
      </c>
      <c r="B102" s="64" t="s">
        <v>213</v>
      </c>
      <c r="C102" s="38"/>
      <c r="D102" s="38"/>
      <c r="E102" s="38"/>
      <c r="F102" s="38"/>
      <c r="G102" s="38"/>
      <c r="H102" s="38">
        <v>24061149</v>
      </c>
      <c r="I102" s="38"/>
      <c r="J102" s="38"/>
      <c r="K102" s="38"/>
      <c r="L102" s="38"/>
      <c r="M102" s="38"/>
      <c r="N102" s="65"/>
      <c r="O102" s="38"/>
      <c r="P102" s="38"/>
      <c r="Q102" s="38"/>
      <c r="R102" s="38"/>
      <c r="S102" s="38"/>
      <c r="T102" s="43">
        <v>28240111</v>
      </c>
      <c r="U102" s="38">
        <v>28240111</v>
      </c>
      <c r="V102" s="38"/>
      <c r="W102" s="38"/>
      <c r="X102" s="48"/>
      <c r="Y102" s="47"/>
      <c r="Z102" s="47"/>
      <c r="AA102" s="47"/>
      <c r="AB102" s="43">
        <v>33004702</v>
      </c>
      <c r="AC102" s="43">
        <v>33004702</v>
      </c>
      <c r="AD102" s="38"/>
      <c r="AE102" s="38"/>
      <c r="AF102" s="38"/>
      <c r="AG102" s="38"/>
      <c r="AH102" s="110">
        <v>1300000</v>
      </c>
      <c r="AI102" s="110"/>
      <c r="AJ102" s="113">
        <v>1307360.18</v>
      </c>
      <c r="AK102" s="123">
        <f t="shared" si="42"/>
        <v>1.0056616769230768</v>
      </c>
    </row>
    <row r="103" spans="1:37" s="33" customFormat="1" ht="25.5" customHeight="1" thickBot="1" x14ac:dyDescent="0.35">
      <c r="A103" s="67" t="s">
        <v>0</v>
      </c>
      <c r="B103" s="137" t="s">
        <v>17</v>
      </c>
      <c r="C103" s="138" t="e">
        <f>SUM(C104)</f>
        <v>#REF!</v>
      </c>
      <c r="D103" s="138" t="e">
        <f>SUM(D104)</f>
        <v>#REF!</v>
      </c>
      <c r="E103" s="138" t="e">
        <f>SUM(E104)</f>
        <v>#REF!</v>
      </c>
      <c r="F103" s="138" t="e">
        <f>SUM(F104)</f>
        <v>#REF!</v>
      </c>
      <c r="G103" s="138" t="e">
        <f>SUM(G104)</f>
        <v>#REF!</v>
      </c>
      <c r="H103" s="138" t="e">
        <f>SUM(H104+H109+#REF!)</f>
        <v>#REF!</v>
      </c>
      <c r="I103" s="138"/>
      <c r="J103" s="138"/>
      <c r="K103" s="138"/>
      <c r="L103" s="138"/>
      <c r="M103" s="138" t="e">
        <f>SUM(M104+M109+#REF!+M111)</f>
        <v>#REF!</v>
      </c>
      <c r="N103" s="138" t="e">
        <f>SUM(N104+N109+#REF!+N111)</f>
        <v>#REF!</v>
      </c>
      <c r="O103" s="138" t="e">
        <f>SUM(O104+O109+#REF!+O111)</f>
        <v>#REF!</v>
      </c>
      <c r="P103" s="138" t="e">
        <f>SUM(P104+P109+#REF!+P111)</f>
        <v>#REF!</v>
      </c>
      <c r="Q103" s="138" t="e">
        <f>SUM(Q104+Q109+#REF!+Q111)</f>
        <v>#REF!</v>
      </c>
      <c r="R103" s="138" t="e">
        <f>SUM(R104+R109+#REF!+R111)</f>
        <v>#REF!</v>
      </c>
      <c r="S103" s="138" t="e">
        <f>SUM(S104+S109+#REF!+S111)</f>
        <v>#REF!</v>
      </c>
      <c r="T103" s="138" t="e">
        <f>SUM(T104+#REF!+T109+T111+#REF!)</f>
        <v>#REF!</v>
      </c>
      <c r="U103" s="138" t="e">
        <f>SUM(U104+#REF!+U109+U111+#REF!)</f>
        <v>#REF!</v>
      </c>
      <c r="V103" s="138" t="e">
        <f>SUM(V104+#REF!+V109+V111+#REF!)</f>
        <v>#REF!</v>
      </c>
      <c r="W103" s="138" t="e">
        <f>SUM(W104+#REF!+W109+W111+#REF!)</f>
        <v>#REF!</v>
      </c>
      <c r="X103" s="138" t="e">
        <f>SUM(X104+#REF!+X109+X111+#REF!)</f>
        <v>#REF!</v>
      </c>
      <c r="Y103" s="138" t="e">
        <f>SUM(Y104+#REF!+Y109+Y111+#REF!)</f>
        <v>#REF!</v>
      </c>
      <c r="Z103" s="138" t="e">
        <f>SUM(Z104+#REF!+Z109+Z111+#REF!)</f>
        <v>#REF!</v>
      </c>
      <c r="AA103" s="138" t="e">
        <f>SUM(AA104+#REF!+AA109+AA111+#REF!)</f>
        <v>#REF!</v>
      </c>
      <c r="AB103" s="138" t="e">
        <f>SUM(AB104+#REF!+AB109+AB111+#REF!+#REF!)</f>
        <v>#REF!</v>
      </c>
      <c r="AC103" s="138" t="e">
        <f>SUM(AC104+#REF!+AC109+AC111+#REF!+#REF!)</f>
        <v>#REF!</v>
      </c>
      <c r="AD103" s="138" t="e">
        <f>SUM(AD104+#REF!+AD109+AD111+#REF!+#REF!)</f>
        <v>#REF!</v>
      </c>
      <c r="AE103" s="138" t="e">
        <f>SUM(AE104+#REF!+AE109+AE111+#REF!+#REF!)</f>
        <v>#REF!</v>
      </c>
      <c r="AF103" s="138" t="e">
        <f>SUM(AF104+#REF!+AF109+AF111+#REF!+#REF!)</f>
        <v>#REF!</v>
      </c>
      <c r="AG103" s="138" t="e">
        <f>SUM(AG104+#REF!+AG109+AG111+#REF!+#REF!)</f>
        <v>#REF!</v>
      </c>
      <c r="AH103" s="139">
        <f>SUM(AH104+AH106+AH109+AH111)</f>
        <v>51527211</v>
      </c>
      <c r="AI103" s="139" t="e">
        <f>SUM(AI104+#REF!+AI109+AI111+#REF!+#REF!)</f>
        <v>#REF!</v>
      </c>
      <c r="AJ103" s="139">
        <f>SUM(AJ104+AJ106+AJ109+AJ111)</f>
        <v>51735373</v>
      </c>
      <c r="AK103" s="136">
        <f t="shared" si="40"/>
        <v>1.0040398460533795</v>
      </c>
    </row>
    <row r="104" spans="1:37" s="42" customFormat="1" ht="25.5" customHeight="1" thickTop="1" x14ac:dyDescent="0.3">
      <c r="A104" s="34" t="s">
        <v>37</v>
      </c>
      <c r="B104" s="35" t="s">
        <v>39</v>
      </c>
      <c r="C104" s="41" t="e">
        <f>SUM(#REF!)</f>
        <v>#REF!</v>
      </c>
      <c r="D104" s="41" t="e">
        <f>SUM(#REF!)</f>
        <v>#REF!</v>
      </c>
      <c r="E104" s="41" t="e">
        <f>SUM(#REF!)</f>
        <v>#REF!</v>
      </c>
      <c r="F104" s="41" t="e">
        <f>SUM(#REF!)</f>
        <v>#REF!</v>
      </c>
      <c r="G104" s="41" t="e">
        <f>SUM(#REF!)</f>
        <v>#REF!</v>
      </c>
      <c r="H104" s="41">
        <f>SUM(H105)</f>
        <v>24061149</v>
      </c>
      <c r="I104" s="41"/>
      <c r="J104" s="41"/>
      <c r="K104" s="41"/>
      <c r="L104" s="41"/>
      <c r="M104" s="41">
        <f t="shared" ref="M104:AI104" si="44">SUM(M105)</f>
        <v>0</v>
      </c>
      <c r="N104" s="41">
        <f t="shared" si="44"/>
        <v>0</v>
      </c>
      <c r="O104" s="41">
        <f t="shared" si="44"/>
        <v>0</v>
      </c>
      <c r="P104" s="41">
        <f t="shared" si="44"/>
        <v>0</v>
      </c>
      <c r="Q104" s="41">
        <f t="shared" si="44"/>
        <v>0</v>
      </c>
      <c r="R104" s="41">
        <f t="shared" si="44"/>
        <v>0</v>
      </c>
      <c r="S104" s="41">
        <f t="shared" si="44"/>
        <v>0</v>
      </c>
      <c r="T104" s="41">
        <f t="shared" si="44"/>
        <v>28240111</v>
      </c>
      <c r="U104" s="41">
        <f t="shared" si="44"/>
        <v>28240111</v>
      </c>
      <c r="V104" s="41">
        <f t="shared" si="44"/>
        <v>0</v>
      </c>
      <c r="W104" s="41">
        <f t="shared" si="44"/>
        <v>0</v>
      </c>
      <c r="X104" s="41">
        <f t="shared" si="44"/>
        <v>0</v>
      </c>
      <c r="Y104" s="41">
        <f t="shared" si="44"/>
        <v>0</v>
      </c>
      <c r="Z104" s="41">
        <f t="shared" si="44"/>
        <v>0</v>
      </c>
      <c r="AA104" s="41">
        <f t="shared" si="44"/>
        <v>0</v>
      </c>
      <c r="AB104" s="41">
        <f t="shared" si="44"/>
        <v>33004702</v>
      </c>
      <c r="AC104" s="41">
        <f t="shared" si="44"/>
        <v>33004702</v>
      </c>
      <c r="AD104" s="41">
        <f t="shared" si="44"/>
        <v>0</v>
      </c>
      <c r="AE104" s="41">
        <f t="shared" si="44"/>
        <v>0</v>
      </c>
      <c r="AF104" s="41">
        <f t="shared" si="44"/>
        <v>0</v>
      </c>
      <c r="AG104" s="41">
        <f t="shared" si="44"/>
        <v>0</v>
      </c>
      <c r="AH104" s="112">
        <f>SUM(AH105)</f>
        <v>42458897</v>
      </c>
      <c r="AI104" s="112">
        <f t="shared" si="44"/>
        <v>0</v>
      </c>
      <c r="AJ104" s="112">
        <f>SUM(AJ105)</f>
        <v>42458897</v>
      </c>
      <c r="AK104" s="122">
        <f t="shared" si="40"/>
        <v>1</v>
      </c>
    </row>
    <row r="105" spans="1:37" s="79" customFormat="1" ht="16.5" customHeight="1" x14ac:dyDescent="0.25">
      <c r="A105" s="36" t="s">
        <v>68</v>
      </c>
      <c r="B105" s="64" t="s">
        <v>38</v>
      </c>
      <c r="C105" s="38"/>
      <c r="D105" s="38"/>
      <c r="E105" s="38"/>
      <c r="F105" s="38"/>
      <c r="G105" s="38"/>
      <c r="H105" s="38">
        <v>24061149</v>
      </c>
      <c r="I105" s="38"/>
      <c r="J105" s="38"/>
      <c r="K105" s="38"/>
      <c r="L105" s="38"/>
      <c r="M105" s="38"/>
      <c r="N105" s="65"/>
      <c r="O105" s="38"/>
      <c r="P105" s="38"/>
      <c r="Q105" s="38"/>
      <c r="R105" s="38"/>
      <c r="S105" s="38"/>
      <c r="T105" s="43">
        <v>28240111</v>
      </c>
      <c r="U105" s="38">
        <v>28240111</v>
      </c>
      <c r="V105" s="38"/>
      <c r="W105" s="38"/>
      <c r="X105" s="48"/>
      <c r="Y105" s="47"/>
      <c r="Z105" s="47"/>
      <c r="AA105" s="47"/>
      <c r="AB105" s="43">
        <v>33004702</v>
      </c>
      <c r="AC105" s="43">
        <v>33004702</v>
      </c>
      <c r="AD105" s="38"/>
      <c r="AE105" s="38"/>
      <c r="AF105" s="38"/>
      <c r="AG105" s="38"/>
      <c r="AH105" s="110">
        <v>42458897</v>
      </c>
      <c r="AI105" s="110"/>
      <c r="AJ105" s="113">
        <v>42458897</v>
      </c>
      <c r="AK105" s="123">
        <f t="shared" si="40"/>
        <v>1</v>
      </c>
    </row>
    <row r="106" spans="1:37" s="42" customFormat="1" ht="25.5" customHeight="1" x14ac:dyDescent="0.3">
      <c r="A106" s="34" t="s">
        <v>125</v>
      </c>
      <c r="B106" s="35" t="s">
        <v>199</v>
      </c>
      <c r="C106" s="41" t="e">
        <f>SUM(#REF!)</f>
        <v>#REF!</v>
      </c>
      <c r="D106" s="41" t="e">
        <f>SUM(#REF!)</f>
        <v>#REF!</v>
      </c>
      <c r="E106" s="41" t="e">
        <f>SUM(#REF!)</f>
        <v>#REF!</v>
      </c>
      <c r="F106" s="41" t="e">
        <f>SUM(#REF!)</f>
        <v>#REF!</v>
      </c>
      <c r="G106" s="41" t="e">
        <f>SUM(#REF!)</f>
        <v>#REF!</v>
      </c>
      <c r="H106" s="41" t="e">
        <f>SUM(#REF!)</f>
        <v>#REF!</v>
      </c>
      <c r="I106" s="41"/>
      <c r="J106" s="41"/>
      <c r="K106" s="41"/>
      <c r="L106" s="41"/>
      <c r="M106" s="41" t="e">
        <f>SUM(#REF!)</f>
        <v>#REF!</v>
      </c>
      <c r="N106" s="41" t="e">
        <f>SUM(#REF!)</f>
        <v>#REF!</v>
      </c>
      <c r="O106" s="41" t="e">
        <f>SUM(#REF!)</f>
        <v>#REF!</v>
      </c>
      <c r="P106" s="41" t="e">
        <f>SUM(#REF!)</f>
        <v>#REF!</v>
      </c>
      <c r="Q106" s="41" t="e">
        <f>SUM(#REF!)</f>
        <v>#REF!</v>
      </c>
      <c r="R106" s="41" t="e">
        <f>SUM(#REF!)</f>
        <v>#REF!</v>
      </c>
      <c r="S106" s="41" t="e">
        <f>SUM(#REF!)</f>
        <v>#REF!</v>
      </c>
      <c r="T106" s="41" t="e">
        <f>SUM(#REF!)</f>
        <v>#REF!</v>
      </c>
      <c r="U106" s="41" t="e">
        <f>SUM(#REF!)</f>
        <v>#REF!</v>
      </c>
      <c r="V106" s="41" t="e">
        <f>SUM(#REF!)</f>
        <v>#REF!</v>
      </c>
      <c r="W106" s="41" t="e">
        <f>SUM(#REF!)</f>
        <v>#REF!</v>
      </c>
      <c r="X106" s="41" t="e">
        <f>SUM(#REF!)</f>
        <v>#REF!</v>
      </c>
      <c r="Y106" s="41" t="e">
        <f>SUM(#REF!)</f>
        <v>#REF!</v>
      </c>
      <c r="Z106" s="41" t="e">
        <f>SUM(#REF!)</f>
        <v>#REF!</v>
      </c>
      <c r="AA106" s="41" t="e">
        <f>SUM(#REF!)</f>
        <v>#REF!</v>
      </c>
      <c r="AB106" s="41" t="e">
        <f>SUM(#REF!)</f>
        <v>#REF!</v>
      </c>
      <c r="AC106" s="41" t="e">
        <f>SUM(#REF!)</f>
        <v>#REF!</v>
      </c>
      <c r="AD106" s="41" t="e">
        <f>SUM(#REF!)</f>
        <v>#REF!</v>
      </c>
      <c r="AE106" s="41" t="e">
        <f>SUM(#REF!)</f>
        <v>#REF!</v>
      </c>
      <c r="AF106" s="41" t="e">
        <f>SUM(#REF!)</f>
        <v>#REF!</v>
      </c>
      <c r="AG106" s="41" t="e">
        <f>SUM(#REF!)</f>
        <v>#REF!</v>
      </c>
      <c r="AH106" s="112">
        <f>SUM(AH107:AH108)</f>
        <v>298685</v>
      </c>
      <c r="AI106" s="112" t="e">
        <f>SUM(#REF!)</f>
        <v>#REF!</v>
      </c>
      <c r="AJ106" s="112">
        <f>SUM(AJ107:AJ108)</f>
        <v>506847</v>
      </c>
      <c r="AK106" s="122">
        <f t="shared" ref="AK106:AK114" si="45">SUM(AJ106/AH106)</f>
        <v>1.6969282019518892</v>
      </c>
    </row>
    <row r="107" spans="1:37" s="79" customFormat="1" ht="16.8" customHeight="1" x14ac:dyDescent="0.25">
      <c r="A107" s="36" t="s">
        <v>140</v>
      </c>
      <c r="B107" s="155" t="s">
        <v>142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65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113">
        <v>0</v>
      </c>
      <c r="AI107" s="113"/>
      <c r="AJ107" s="113">
        <v>208162</v>
      </c>
      <c r="AK107" s="124" t="s">
        <v>119</v>
      </c>
    </row>
    <row r="108" spans="1:37" s="79" customFormat="1" ht="18.600000000000001" customHeight="1" x14ac:dyDescent="0.25">
      <c r="A108" s="36" t="s">
        <v>145</v>
      </c>
      <c r="B108" s="155" t="s">
        <v>146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65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113">
        <v>298685</v>
      </c>
      <c r="AI108" s="113"/>
      <c r="AJ108" s="113">
        <v>298685</v>
      </c>
      <c r="AK108" s="123">
        <f t="shared" si="45"/>
        <v>1</v>
      </c>
    </row>
    <row r="109" spans="1:37" s="42" customFormat="1" ht="18" customHeight="1" x14ac:dyDescent="0.3">
      <c r="A109" s="34" t="s">
        <v>40</v>
      </c>
      <c r="B109" s="35" t="s">
        <v>41</v>
      </c>
      <c r="C109" s="41"/>
      <c r="D109" s="41"/>
      <c r="E109" s="41"/>
      <c r="F109" s="41"/>
      <c r="G109" s="41"/>
      <c r="H109" s="41">
        <f>SUM(H110)</f>
        <v>1709782</v>
      </c>
      <c r="I109" s="41"/>
      <c r="J109" s="41"/>
      <c r="K109" s="41"/>
      <c r="L109" s="41"/>
      <c r="M109" s="41">
        <f t="shared" ref="M109:AI109" si="46">SUM(M110)</f>
        <v>0</v>
      </c>
      <c r="N109" s="41">
        <f t="shared" si="46"/>
        <v>0</v>
      </c>
      <c r="O109" s="41">
        <f t="shared" si="46"/>
        <v>0</v>
      </c>
      <c r="P109" s="41">
        <f t="shared" si="46"/>
        <v>0</v>
      </c>
      <c r="Q109" s="41">
        <f t="shared" si="46"/>
        <v>0</v>
      </c>
      <c r="R109" s="41">
        <f t="shared" si="46"/>
        <v>0</v>
      </c>
      <c r="S109" s="41">
        <f t="shared" si="46"/>
        <v>0</v>
      </c>
      <c r="T109" s="41">
        <f t="shared" si="46"/>
        <v>3208704</v>
      </c>
      <c r="U109" s="41">
        <f t="shared" si="46"/>
        <v>3208704</v>
      </c>
      <c r="V109" s="41">
        <f t="shared" si="46"/>
        <v>0</v>
      </c>
      <c r="W109" s="41">
        <f t="shared" si="46"/>
        <v>0</v>
      </c>
      <c r="X109" s="41">
        <f t="shared" si="46"/>
        <v>0</v>
      </c>
      <c r="Y109" s="41">
        <f t="shared" si="46"/>
        <v>0</v>
      </c>
      <c r="Z109" s="41">
        <f t="shared" si="46"/>
        <v>0</v>
      </c>
      <c r="AA109" s="41">
        <f t="shared" si="46"/>
        <v>0</v>
      </c>
      <c r="AB109" s="41">
        <f t="shared" si="46"/>
        <v>6034494</v>
      </c>
      <c r="AC109" s="41">
        <f t="shared" si="46"/>
        <v>6034494</v>
      </c>
      <c r="AD109" s="41">
        <f t="shared" si="46"/>
        <v>0</v>
      </c>
      <c r="AE109" s="41">
        <f t="shared" si="46"/>
        <v>0</v>
      </c>
      <c r="AF109" s="41">
        <f t="shared" si="46"/>
        <v>0</v>
      </c>
      <c r="AG109" s="41">
        <f t="shared" si="46"/>
        <v>0</v>
      </c>
      <c r="AH109" s="112">
        <f>SUM(AH110)</f>
        <v>7086922</v>
      </c>
      <c r="AI109" s="112">
        <f t="shared" si="46"/>
        <v>0</v>
      </c>
      <c r="AJ109" s="112">
        <f>SUM(AJ110)</f>
        <v>7086922</v>
      </c>
      <c r="AK109" s="122">
        <f t="shared" si="45"/>
        <v>1</v>
      </c>
    </row>
    <row r="110" spans="1:37" s="79" customFormat="1" ht="18" customHeight="1" x14ac:dyDescent="0.25">
      <c r="A110" s="36" t="s">
        <v>68</v>
      </c>
      <c r="B110" s="64" t="s">
        <v>38</v>
      </c>
      <c r="C110" s="38"/>
      <c r="D110" s="38"/>
      <c r="E110" s="38"/>
      <c r="F110" s="38"/>
      <c r="G110" s="38"/>
      <c r="H110" s="38">
        <v>1709782</v>
      </c>
      <c r="I110" s="38"/>
      <c r="J110" s="38"/>
      <c r="K110" s="38"/>
      <c r="L110" s="38"/>
      <c r="M110" s="38"/>
      <c r="N110" s="65"/>
      <c r="O110" s="38"/>
      <c r="P110" s="38"/>
      <c r="Q110" s="38"/>
      <c r="R110" s="38"/>
      <c r="S110" s="38"/>
      <c r="T110" s="43">
        <v>3208704</v>
      </c>
      <c r="U110" s="38">
        <v>3208704</v>
      </c>
      <c r="V110" s="38"/>
      <c r="W110" s="38"/>
      <c r="X110" s="48"/>
      <c r="Y110" s="47"/>
      <c r="Z110" s="47"/>
      <c r="AA110" s="47"/>
      <c r="AB110" s="43">
        <v>6034494</v>
      </c>
      <c r="AC110" s="38">
        <v>6034494</v>
      </c>
      <c r="AD110" s="38"/>
      <c r="AE110" s="38"/>
      <c r="AF110" s="38"/>
      <c r="AG110" s="38"/>
      <c r="AH110" s="110">
        <v>7086922</v>
      </c>
      <c r="AI110" s="113"/>
      <c r="AJ110" s="113">
        <v>7086922</v>
      </c>
      <c r="AK110" s="123">
        <f t="shared" si="45"/>
        <v>1</v>
      </c>
    </row>
    <row r="111" spans="1:37" s="42" customFormat="1" ht="42" customHeight="1" x14ac:dyDescent="0.3">
      <c r="A111" s="34" t="s">
        <v>72</v>
      </c>
      <c r="B111" s="35" t="s">
        <v>73</v>
      </c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>
        <f t="shared" ref="M111:AG111" si="47">SUM(M112)</f>
        <v>0</v>
      </c>
      <c r="N111" s="41">
        <f t="shared" si="47"/>
        <v>0</v>
      </c>
      <c r="O111" s="41">
        <f t="shared" si="47"/>
        <v>0</v>
      </c>
      <c r="P111" s="41">
        <f t="shared" si="47"/>
        <v>0</v>
      </c>
      <c r="Q111" s="41">
        <f t="shared" si="47"/>
        <v>0</v>
      </c>
      <c r="R111" s="41">
        <f t="shared" si="47"/>
        <v>0</v>
      </c>
      <c r="S111" s="41">
        <f t="shared" si="47"/>
        <v>0</v>
      </c>
      <c r="T111" s="41">
        <f t="shared" si="47"/>
        <v>1573594</v>
      </c>
      <c r="U111" s="41">
        <f t="shared" si="47"/>
        <v>1573594</v>
      </c>
      <c r="V111" s="41">
        <f t="shared" si="47"/>
        <v>0</v>
      </c>
      <c r="W111" s="41">
        <f t="shared" si="47"/>
        <v>0</v>
      </c>
      <c r="X111" s="41">
        <f t="shared" si="47"/>
        <v>0</v>
      </c>
      <c r="Y111" s="41">
        <f t="shared" si="47"/>
        <v>0</v>
      </c>
      <c r="Z111" s="41">
        <f t="shared" si="47"/>
        <v>0</v>
      </c>
      <c r="AA111" s="41">
        <f t="shared" si="47"/>
        <v>0</v>
      </c>
      <c r="AB111" s="41">
        <f t="shared" si="47"/>
        <v>1100256</v>
      </c>
      <c r="AC111" s="41">
        <f t="shared" si="47"/>
        <v>1100256</v>
      </c>
      <c r="AD111" s="41">
        <f t="shared" si="47"/>
        <v>0</v>
      </c>
      <c r="AE111" s="41">
        <f t="shared" si="47"/>
        <v>0</v>
      </c>
      <c r="AF111" s="41">
        <f t="shared" si="47"/>
        <v>0</v>
      </c>
      <c r="AG111" s="41">
        <f t="shared" si="47"/>
        <v>0</v>
      </c>
      <c r="AH111" s="112">
        <f>SUM(AH112)</f>
        <v>1682707</v>
      </c>
      <c r="AI111" s="112"/>
      <c r="AJ111" s="112">
        <f>SUM(AJ112)</f>
        <v>1682707</v>
      </c>
      <c r="AK111" s="122">
        <f t="shared" si="45"/>
        <v>1</v>
      </c>
    </row>
    <row r="112" spans="1:37" s="79" customFormat="1" ht="18" customHeight="1" x14ac:dyDescent="0.25">
      <c r="A112" s="36" t="s">
        <v>68</v>
      </c>
      <c r="B112" s="64" t="s">
        <v>38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65"/>
      <c r="O112" s="38"/>
      <c r="P112" s="38"/>
      <c r="Q112" s="38"/>
      <c r="R112" s="38"/>
      <c r="S112" s="38"/>
      <c r="T112" s="43">
        <v>1573594</v>
      </c>
      <c r="U112" s="38">
        <v>1573594</v>
      </c>
      <c r="V112" s="38"/>
      <c r="W112" s="38"/>
      <c r="X112" s="48"/>
      <c r="Y112" s="47"/>
      <c r="Z112" s="47"/>
      <c r="AA112" s="47"/>
      <c r="AB112" s="38">
        <v>1100256</v>
      </c>
      <c r="AC112" s="38">
        <v>1100256</v>
      </c>
      <c r="AD112" s="38"/>
      <c r="AE112" s="38"/>
      <c r="AF112" s="38"/>
      <c r="AG112" s="38"/>
      <c r="AH112" s="110">
        <v>1682707</v>
      </c>
      <c r="AI112" s="113"/>
      <c r="AJ112" s="113">
        <v>1682707</v>
      </c>
      <c r="AK112" s="123">
        <f t="shared" si="45"/>
        <v>1</v>
      </c>
    </row>
    <row r="113" spans="1:37" s="33" customFormat="1" ht="28.5" customHeight="1" thickBot="1" x14ac:dyDescent="0.35">
      <c r="A113" s="67"/>
      <c r="B113" s="137" t="s">
        <v>18</v>
      </c>
      <c r="C113" s="138" t="e">
        <f>SUM(#REF!+#REF!+#REF!+#REF!+C155+#REF!+#REF!+#REF!+#REF!)</f>
        <v>#REF!</v>
      </c>
      <c r="D113" s="138" t="e">
        <f>SUM(#REF!+#REF!+#REF!+#REF!+D155+#REF!+#REF!+#REF!+#REF!)</f>
        <v>#REF!</v>
      </c>
      <c r="E113" s="138" t="e">
        <f>SUM(#REF!+#REF!+#REF!+#REF!+E155+#REF!+#REF!+#REF!+#REF!)</f>
        <v>#REF!</v>
      </c>
      <c r="F113" s="138" t="e">
        <f>SUM(#REF!+#REF!+#REF!+#REF!+F155+#REF!+#REF!+#REF!+#REF!)</f>
        <v>#REF!</v>
      </c>
      <c r="G113" s="138" t="e">
        <f>SUM(#REF!+#REF!+#REF!+#REF!+G155+#REF!+#REF!+#REF!+#REF!)</f>
        <v>#REF!</v>
      </c>
      <c r="H113" s="138" t="e">
        <f>SUM(#REF!+#REF!+#REF!+#REF!+H155+#REF!+#REF!)</f>
        <v>#REF!</v>
      </c>
      <c r="I113" s="138"/>
      <c r="J113" s="138"/>
      <c r="K113" s="138"/>
      <c r="L113" s="138"/>
      <c r="M113" s="138" t="e">
        <f>SUM(#REF!+#REF!+#REF!+M155+#REF!)</f>
        <v>#REF!</v>
      </c>
      <c r="N113" s="138" t="e">
        <f>SUM(#REF!+#REF!+#REF!+N155+#REF!)</f>
        <v>#REF!</v>
      </c>
      <c r="O113" s="138" t="e">
        <f>SUM(#REF!+#REF!+#REF!+O155+#REF!)</f>
        <v>#REF!</v>
      </c>
      <c r="P113" s="138" t="e">
        <f>SUM(#REF!+#REF!+#REF!+P155+#REF!)</f>
        <v>#REF!</v>
      </c>
      <c r="Q113" s="138" t="e">
        <f>SUM(#REF!+#REF!+#REF!+Q155+#REF!)</f>
        <v>#REF!</v>
      </c>
      <c r="R113" s="138" t="e">
        <f>SUM(#REF!+#REF!+#REF!+R155+#REF!)</f>
        <v>#REF!</v>
      </c>
      <c r="S113" s="138" t="e">
        <f>SUM(#REF!+#REF!+#REF!+S155+#REF!)</f>
        <v>#REF!</v>
      </c>
      <c r="T113" s="138" t="e">
        <f>SUM(T155+#REF!+#REF!+#REF!+#REF!+#REF!+#REF!)</f>
        <v>#REF!</v>
      </c>
      <c r="U113" s="138" t="e">
        <f>SUM(U155+#REF!+#REF!+#REF!+#REF!+#REF!+#REF!)</f>
        <v>#REF!</v>
      </c>
      <c r="V113" s="138" t="e">
        <f>SUM(V155+#REF!+#REF!+#REF!+#REF!+#REF!+#REF!)</f>
        <v>#REF!</v>
      </c>
      <c r="W113" s="138" t="e">
        <f>SUM(W155+#REF!+#REF!+#REF!+#REF!+#REF!+#REF!)</f>
        <v>#REF!</v>
      </c>
      <c r="X113" s="138" t="e">
        <f>SUM(X155+#REF!+#REF!+#REF!+#REF!+#REF!+#REF!)</f>
        <v>#REF!</v>
      </c>
      <c r="Y113" s="138" t="e">
        <f>SUM(Y155+#REF!+#REF!+#REF!+#REF!+#REF!+#REF!)</f>
        <v>#REF!</v>
      </c>
      <c r="Z113" s="138" t="e">
        <f>SUM(Z155+#REF!+#REF!+#REF!+#REF!+#REF!+#REF!)</f>
        <v>#REF!</v>
      </c>
      <c r="AA113" s="138" t="e">
        <f>SUM(AA155+#REF!+#REF!+#REF!+#REF!+#REF!+#REF!)</f>
        <v>#REF!</v>
      </c>
      <c r="AB113" s="138" t="e">
        <f>SUM(#REF!+#REF!+AB144+AB155+#REF!)</f>
        <v>#REF!</v>
      </c>
      <c r="AC113" s="138" t="e">
        <f>SUM(#REF!+#REF!+AC144+AC155+#REF!)</f>
        <v>#REF!</v>
      </c>
      <c r="AD113" s="138" t="e">
        <f>SUM(#REF!+#REF!+AD144+AD155+#REF!)</f>
        <v>#REF!</v>
      </c>
      <c r="AE113" s="138" t="e">
        <f>SUM(#REF!+#REF!+AE144+AE155+#REF!)</f>
        <v>#REF!</v>
      </c>
      <c r="AF113" s="138" t="e">
        <f>SUM(#REF!+#REF!+AF144+AF155+#REF!)</f>
        <v>#REF!</v>
      </c>
      <c r="AG113" s="138" t="e">
        <f>SUM(#REF!+#REF!+AG144+AG155+#REF!)</f>
        <v>#REF!</v>
      </c>
      <c r="AH113" s="139">
        <f>SUM(AH114+AH119+AH122+AH144+AH155+AH164+AH167+AH169+AH141)</f>
        <v>3846966</v>
      </c>
      <c r="AI113" s="139" t="e">
        <f>SUM(#REF!+#REF!+AI144+AI155+#REF!)</f>
        <v>#REF!</v>
      </c>
      <c r="AJ113" s="139">
        <f>SUM(AJ114+AJ119+AJ122+AJ144+AJ155+AJ164+AJ167+AJ169+AJ141)</f>
        <v>3631383.459999999</v>
      </c>
      <c r="AK113" s="136">
        <f t="shared" si="45"/>
        <v>0.94396037292765234</v>
      </c>
    </row>
    <row r="114" spans="1:37" s="33" customFormat="1" ht="28.5" customHeight="1" thickTop="1" x14ac:dyDescent="0.3">
      <c r="A114" s="34" t="s">
        <v>126</v>
      </c>
      <c r="B114" s="125" t="s">
        <v>127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1"/>
      <c r="N114" s="81"/>
      <c r="O114" s="41"/>
      <c r="P114" s="41"/>
      <c r="Q114" s="41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 t="e">
        <f t="shared" ref="AB114:AG114" si="48">SUM(AB115:AB146)</f>
        <v>#REF!</v>
      </c>
      <c r="AC114" s="62" t="e">
        <f t="shared" si="48"/>
        <v>#REF!</v>
      </c>
      <c r="AD114" s="62" t="e">
        <f t="shared" si="48"/>
        <v>#REF!</v>
      </c>
      <c r="AE114" s="62" t="e">
        <f t="shared" si="48"/>
        <v>#REF!</v>
      </c>
      <c r="AF114" s="62" t="e">
        <f t="shared" si="48"/>
        <v>#REF!</v>
      </c>
      <c r="AG114" s="62" t="e">
        <f t="shared" si="48"/>
        <v>#REF!</v>
      </c>
      <c r="AH114" s="115">
        <f>SUM(AH115:AH118)</f>
        <v>14200</v>
      </c>
      <c r="AI114" s="115" t="e">
        <f>SUM(AI115:AI146)</f>
        <v>#REF!</v>
      </c>
      <c r="AJ114" s="115">
        <f>SUM(AJ115:AJ118)</f>
        <v>14323</v>
      </c>
      <c r="AK114" s="122">
        <f t="shared" si="45"/>
        <v>1.0086619718309859</v>
      </c>
    </row>
    <row r="115" spans="1:37" s="50" customFormat="1" ht="34.799999999999997" customHeight="1" x14ac:dyDescent="0.25">
      <c r="A115" s="36" t="s">
        <v>187</v>
      </c>
      <c r="B115" s="37" t="s">
        <v>188</v>
      </c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8"/>
      <c r="O115" s="47"/>
      <c r="P115" s="47"/>
      <c r="Q115" s="47"/>
      <c r="R115" s="43"/>
      <c r="S115" s="43"/>
      <c r="T115" s="43"/>
      <c r="U115" s="43"/>
      <c r="V115" s="43"/>
      <c r="W115" s="43"/>
      <c r="X115" s="68"/>
      <c r="Y115" s="69"/>
      <c r="Z115" s="43"/>
      <c r="AA115" s="43"/>
      <c r="AB115" s="43"/>
      <c r="AC115" s="43"/>
      <c r="AD115" s="43"/>
      <c r="AE115" s="43"/>
      <c r="AF115" s="43"/>
      <c r="AG115" s="43"/>
      <c r="AH115" s="110">
        <v>100</v>
      </c>
      <c r="AI115" s="110"/>
      <c r="AJ115" s="110">
        <v>78</v>
      </c>
      <c r="AK115" s="123">
        <f t="shared" ref="AK115:AK116" si="49">SUM(AJ115/AH115)</f>
        <v>0.78</v>
      </c>
    </row>
    <row r="116" spans="1:37" s="50" customFormat="1" ht="18" customHeight="1" x14ac:dyDescent="0.25">
      <c r="A116" s="36" t="s">
        <v>59</v>
      </c>
      <c r="B116" s="37" t="s">
        <v>53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8"/>
      <c r="O116" s="47"/>
      <c r="P116" s="47"/>
      <c r="Q116" s="47"/>
      <c r="R116" s="43"/>
      <c r="S116" s="43"/>
      <c r="T116" s="43"/>
      <c r="U116" s="43"/>
      <c r="V116" s="43"/>
      <c r="W116" s="43"/>
      <c r="X116" s="68"/>
      <c r="Y116" s="69"/>
      <c r="Z116" s="43"/>
      <c r="AA116" s="43"/>
      <c r="AB116" s="43"/>
      <c r="AC116" s="43"/>
      <c r="AD116" s="43"/>
      <c r="AE116" s="43"/>
      <c r="AF116" s="43"/>
      <c r="AG116" s="43"/>
      <c r="AH116" s="110">
        <v>100</v>
      </c>
      <c r="AI116" s="110"/>
      <c r="AJ116" s="110">
        <v>45</v>
      </c>
      <c r="AK116" s="123">
        <f t="shared" si="49"/>
        <v>0.45</v>
      </c>
    </row>
    <row r="117" spans="1:37" s="50" customFormat="1" ht="16.2" customHeight="1" x14ac:dyDescent="0.25">
      <c r="A117" s="36" t="s">
        <v>131</v>
      </c>
      <c r="B117" s="37" t="s">
        <v>143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8"/>
      <c r="O117" s="47"/>
      <c r="P117" s="47"/>
      <c r="Q117" s="47"/>
      <c r="R117" s="43"/>
      <c r="S117" s="43"/>
      <c r="T117" s="43"/>
      <c r="U117" s="43"/>
      <c r="V117" s="43"/>
      <c r="W117" s="43"/>
      <c r="X117" s="68"/>
      <c r="Y117" s="69"/>
      <c r="Z117" s="43"/>
      <c r="AA117" s="43"/>
      <c r="AB117" s="43"/>
      <c r="AC117" s="43"/>
      <c r="AD117" s="43"/>
      <c r="AE117" s="43"/>
      <c r="AF117" s="43"/>
      <c r="AG117" s="43"/>
      <c r="AH117" s="110">
        <v>0</v>
      </c>
      <c r="AI117" s="110"/>
      <c r="AJ117" s="110">
        <v>200</v>
      </c>
      <c r="AK117" s="124" t="s">
        <v>119</v>
      </c>
    </row>
    <row r="118" spans="1:37" s="50" customFormat="1" ht="42.6" customHeight="1" x14ac:dyDescent="0.25">
      <c r="A118" s="36" t="s">
        <v>60</v>
      </c>
      <c r="B118" s="37" t="s">
        <v>174</v>
      </c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8"/>
      <c r="O118" s="47"/>
      <c r="P118" s="47"/>
      <c r="Q118" s="47"/>
      <c r="R118" s="43"/>
      <c r="S118" s="43"/>
      <c r="T118" s="43"/>
      <c r="U118" s="43"/>
      <c r="V118" s="43"/>
      <c r="W118" s="43"/>
      <c r="X118" s="68"/>
      <c r="Y118" s="69"/>
      <c r="Z118" s="43"/>
      <c r="AA118" s="43"/>
      <c r="AB118" s="43"/>
      <c r="AC118" s="43"/>
      <c r="AD118" s="43"/>
      <c r="AE118" s="43"/>
      <c r="AF118" s="43"/>
      <c r="AG118" s="43"/>
      <c r="AH118" s="110">
        <v>14000</v>
      </c>
      <c r="AI118" s="110"/>
      <c r="AJ118" s="110">
        <v>14000</v>
      </c>
      <c r="AK118" s="123">
        <f t="shared" ref="AK118" si="50">SUM(AJ118/AH118)</f>
        <v>1</v>
      </c>
    </row>
    <row r="119" spans="1:37" s="33" customFormat="1" ht="28.5" customHeight="1" x14ac:dyDescent="0.3">
      <c r="A119" s="34" t="s">
        <v>151</v>
      </c>
      <c r="B119" s="125" t="s">
        <v>147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41"/>
      <c r="N119" s="81"/>
      <c r="O119" s="41"/>
      <c r="P119" s="41"/>
      <c r="Q119" s="41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 t="e">
        <f t="shared" ref="AB119:AG119" si="51">SUM(AB121:AB150)</f>
        <v>#REF!</v>
      </c>
      <c r="AC119" s="62" t="e">
        <f t="shared" si="51"/>
        <v>#REF!</v>
      </c>
      <c r="AD119" s="62" t="e">
        <f t="shared" si="51"/>
        <v>#REF!</v>
      </c>
      <c r="AE119" s="62" t="e">
        <f t="shared" si="51"/>
        <v>#REF!</v>
      </c>
      <c r="AF119" s="62" t="e">
        <f t="shared" si="51"/>
        <v>#REF!</v>
      </c>
      <c r="AG119" s="62" t="e">
        <f t="shared" si="51"/>
        <v>#REF!</v>
      </c>
      <c r="AH119" s="115">
        <f>SUM(AH120:AH121)</f>
        <v>200</v>
      </c>
      <c r="AI119" s="115" t="e">
        <f>SUM(AI121:AI150)</f>
        <v>#REF!</v>
      </c>
      <c r="AJ119" s="115">
        <f>SUM(AJ120:AJ121)</f>
        <v>0</v>
      </c>
      <c r="AK119" s="122">
        <f t="shared" ref="AK119:AK150" si="52">SUM(AJ119/AH119)</f>
        <v>0</v>
      </c>
    </row>
    <row r="120" spans="1:37" s="50" customFormat="1" ht="34.799999999999997" customHeight="1" x14ac:dyDescent="0.25">
      <c r="A120" s="36" t="s">
        <v>187</v>
      </c>
      <c r="B120" s="37" t="s">
        <v>188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8"/>
      <c r="O120" s="47"/>
      <c r="P120" s="47"/>
      <c r="Q120" s="47"/>
      <c r="R120" s="43"/>
      <c r="S120" s="43"/>
      <c r="T120" s="43"/>
      <c r="U120" s="43"/>
      <c r="V120" s="43"/>
      <c r="W120" s="43"/>
      <c r="X120" s="68"/>
      <c r="Y120" s="69"/>
      <c r="Z120" s="43"/>
      <c r="AA120" s="43"/>
      <c r="AB120" s="43"/>
      <c r="AC120" s="43"/>
      <c r="AD120" s="43"/>
      <c r="AE120" s="43"/>
      <c r="AF120" s="43"/>
      <c r="AG120" s="43"/>
      <c r="AH120" s="110">
        <v>100</v>
      </c>
      <c r="AI120" s="110"/>
      <c r="AJ120" s="110">
        <v>0</v>
      </c>
      <c r="AK120" s="123">
        <f t="shared" si="52"/>
        <v>0</v>
      </c>
    </row>
    <row r="121" spans="1:37" s="50" customFormat="1" ht="18" customHeight="1" x14ac:dyDescent="0.25">
      <c r="A121" s="36" t="s">
        <v>59</v>
      </c>
      <c r="B121" s="37" t="s">
        <v>53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8"/>
      <c r="O121" s="47"/>
      <c r="P121" s="47"/>
      <c r="Q121" s="47"/>
      <c r="R121" s="43"/>
      <c r="S121" s="43"/>
      <c r="T121" s="43"/>
      <c r="U121" s="43"/>
      <c r="V121" s="43"/>
      <c r="W121" s="43"/>
      <c r="X121" s="68"/>
      <c r="Y121" s="69"/>
      <c r="Z121" s="43"/>
      <c r="AA121" s="43"/>
      <c r="AB121" s="43"/>
      <c r="AC121" s="43"/>
      <c r="AD121" s="43"/>
      <c r="AE121" s="43"/>
      <c r="AF121" s="43"/>
      <c r="AG121" s="43"/>
      <c r="AH121" s="110">
        <v>100</v>
      </c>
      <c r="AI121" s="110"/>
      <c r="AJ121" s="110">
        <v>0</v>
      </c>
      <c r="AK121" s="123">
        <f t="shared" si="52"/>
        <v>0</v>
      </c>
    </row>
    <row r="122" spans="1:37" s="33" customFormat="1" ht="28.5" customHeight="1" x14ac:dyDescent="0.3">
      <c r="A122" s="34" t="s">
        <v>214</v>
      </c>
      <c r="B122" s="40" t="s">
        <v>215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41"/>
      <c r="N122" s="81"/>
      <c r="O122" s="41"/>
      <c r="P122" s="41"/>
      <c r="Q122" s="41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 t="e">
        <f t="shared" ref="AB122:AG122" si="53">SUM(AB125:AB152)</f>
        <v>#REF!</v>
      </c>
      <c r="AC122" s="62" t="e">
        <f t="shared" si="53"/>
        <v>#REF!</v>
      </c>
      <c r="AD122" s="62" t="e">
        <f t="shared" si="53"/>
        <v>#REF!</v>
      </c>
      <c r="AE122" s="62" t="e">
        <f t="shared" si="53"/>
        <v>#REF!</v>
      </c>
      <c r="AF122" s="62" t="e">
        <f t="shared" si="53"/>
        <v>#REF!</v>
      </c>
      <c r="AG122" s="62" t="e">
        <f t="shared" si="53"/>
        <v>#REF!</v>
      </c>
      <c r="AH122" s="115">
        <f>SUM(AH123:AH140)</f>
        <v>3040113</v>
      </c>
      <c r="AI122" s="115" t="e">
        <f>SUM(AI125:AI152)</f>
        <v>#REF!</v>
      </c>
      <c r="AJ122" s="115">
        <f>SUM(AJ123:AJ140)</f>
        <v>3024068.78</v>
      </c>
      <c r="AK122" s="122">
        <f t="shared" ref="AK122:AK128" si="54">SUM(AJ122/AH122)</f>
        <v>0.9947224922231509</v>
      </c>
    </row>
    <row r="123" spans="1:37" s="50" customFormat="1" ht="34.799999999999997" customHeight="1" x14ac:dyDescent="0.25">
      <c r="A123" s="36" t="s">
        <v>121</v>
      </c>
      <c r="B123" s="37" t="s">
        <v>242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8"/>
      <c r="O123" s="47"/>
      <c r="P123" s="47"/>
      <c r="Q123" s="47"/>
      <c r="R123" s="43"/>
      <c r="S123" s="43"/>
      <c r="T123" s="43"/>
      <c r="U123" s="43"/>
      <c r="V123" s="43"/>
      <c r="W123" s="43"/>
      <c r="X123" s="68"/>
      <c r="Y123" s="69"/>
      <c r="Z123" s="43"/>
      <c r="AA123" s="43"/>
      <c r="AB123" s="43"/>
      <c r="AC123" s="43"/>
      <c r="AD123" s="43"/>
      <c r="AE123" s="43"/>
      <c r="AF123" s="43"/>
      <c r="AG123" s="43"/>
      <c r="AH123" s="110">
        <v>12156</v>
      </c>
      <c r="AI123" s="110"/>
      <c r="AJ123" s="110">
        <v>12156.43</v>
      </c>
      <c r="AK123" s="123">
        <f t="shared" si="54"/>
        <v>1.0000353734781178</v>
      </c>
    </row>
    <row r="124" spans="1:37" s="50" customFormat="1" ht="34.799999999999997" customHeight="1" x14ac:dyDescent="0.25">
      <c r="A124" s="36" t="s">
        <v>187</v>
      </c>
      <c r="B124" s="37" t="s">
        <v>188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8"/>
      <c r="O124" s="47"/>
      <c r="P124" s="47"/>
      <c r="Q124" s="47"/>
      <c r="R124" s="43"/>
      <c r="S124" s="43"/>
      <c r="T124" s="43"/>
      <c r="U124" s="43"/>
      <c r="V124" s="43"/>
      <c r="W124" s="43"/>
      <c r="X124" s="68"/>
      <c r="Y124" s="69"/>
      <c r="Z124" s="43"/>
      <c r="AA124" s="43"/>
      <c r="AB124" s="43"/>
      <c r="AC124" s="43"/>
      <c r="AD124" s="43"/>
      <c r="AE124" s="43"/>
      <c r="AF124" s="43"/>
      <c r="AG124" s="43"/>
      <c r="AH124" s="110">
        <v>656</v>
      </c>
      <c r="AI124" s="110"/>
      <c r="AJ124" s="110">
        <v>1274</v>
      </c>
      <c r="AK124" s="123">
        <f t="shared" ref="AK124" si="55">SUM(AJ124/AH124)</f>
        <v>1.9420731707317074</v>
      </c>
    </row>
    <row r="125" spans="1:37" s="50" customFormat="1" ht="18" customHeight="1" x14ac:dyDescent="0.25">
      <c r="A125" s="36" t="s">
        <v>59</v>
      </c>
      <c r="B125" s="37" t="s">
        <v>53</v>
      </c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8"/>
      <c r="O125" s="47"/>
      <c r="P125" s="47"/>
      <c r="Q125" s="47"/>
      <c r="R125" s="43"/>
      <c r="S125" s="43"/>
      <c r="T125" s="43"/>
      <c r="U125" s="43"/>
      <c r="V125" s="43"/>
      <c r="W125" s="43"/>
      <c r="X125" s="68"/>
      <c r="Y125" s="69"/>
      <c r="Z125" s="43"/>
      <c r="AA125" s="43"/>
      <c r="AB125" s="43"/>
      <c r="AC125" s="43"/>
      <c r="AD125" s="43"/>
      <c r="AE125" s="43"/>
      <c r="AF125" s="43"/>
      <c r="AG125" s="43"/>
      <c r="AH125" s="110">
        <v>545</v>
      </c>
      <c r="AI125" s="110"/>
      <c r="AJ125" s="110">
        <v>882</v>
      </c>
      <c r="AK125" s="123">
        <f t="shared" si="54"/>
        <v>1.618348623853211</v>
      </c>
    </row>
    <row r="126" spans="1:37" s="50" customFormat="1" ht="19.5" customHeight="1" x14ac:dyDescent="0.25">
      <c r="A126" s="36" t="s">
        <v>62</v>
      </c>
      <c r="B126" s="55" t="s">
        <v>45</v>
      </c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8"/>
      <c r="O126" s="47"/>
      <c r="P126" s="47"/>
      <c r="Q126" s="47"/>
      <c r="R126" s="43"/>
      <c r="S126" s="43"/>
      <c r="T126" s="43"/>
      <c r="U126" s="43"/>
      <c r="V126" s="43"/>
      <c r="W126" s="43"/>
      <c r="X126" s="68"/>
      <c r="Y126" s="69"/>
      <c r="Z126" s="43"/>
      <c r="AA126" s="43"/>
      <c r="AB126" s="43">
        <v>82268</v>
      </c>
      <c r="AC126" s="43">
        <v>82268</v>
      </c>
      <c r="AD126" s="43"/>
      <c r="AE126" s="43"/>
      <c r="AF126" s="43"/>
      <c r="AG126" s="43"/>
      <c r="AH126" s="110">
        <v>63500</v>
      </c>
      <c r="AI126" s="110"/>
      <c r="AJ126" s="110">
        <v>105657.02</v>
      </c>
      <c r="AK126" s="123">
        <f t="shared" si="54"/>
        <v>1.6638900787401576</v>
      </c>
    </row>
    <row r="127" spans="1:37" s="50" customFormat="1" ht="16.2" customHeight="1" x14ac:dyDescent="0.25">
      <c r="A127" s="36" t="s">
        <v>63</v>
      </c>
      <c r="B127" s="37" t="s">
        <v>50</v>
      </c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8"/>
      <c r="O127" s="47"/>
      <c r="P127" s="47"/>
      <c r="Q127" s="47"/>
      <c r="R127" s="43"/>
      <c r="S127" s="43"/>
      <c r="T127" s="43"/>
      <c r="U127" s="43"/>
      <c r="V127" s="43"/>
      <c r="W127" s="43"/>
      <c r="X127" s="68"/>
      <c r="Y127" s="69"/>
      <c r="Z127" s="43"/>
      <c r="AA127" s="43"/>
      <c r="AB127" s="43"/>
      <c r="AC127" s="43"/>
      <c r="AD127" s="43"/>
      <c r="AE127" s="43"/>
      <c r="AF127" s="43"/>
      <c r="AG127" s="43"/>
      <c r="AH127" s="110">
        <v>36960</v>
      </c>
      <c r="AI127" s="110"/>
      <c r="AJ127" s="110">
        <v>45557.54</v>
      </c>
      <c r="AK127" s="123">
        <f t="shared" si="54"/>
        <v>1.2326174242424244</v>
      </c>
    </row>
    <row r="128" spans="1:37" s="50" customFormat="1" ht="19.5" customHeight="1" x14ac:dyDescent="0.25">
      <c r="A128" s="36" t="s">
        <v>91</v>
      </c>
      <c r="B128" s="55" t="s">
        <v>92</v>
      </c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8"/>
      <c r="O128" s="47"/>
      <c r="P128" s="47"/>
      <c r="Q128" s="47"/>
      <c r="R128" s="43"/>
      <c r="S128" s="43"/>
      <c r="T128" s="43"/>
      <c r="U128" s="43"/>
      <c r="V128" s="43"/>
      <c r="W128" s="43"/>
      <c r="X128" s="68"/>
      <c r="Y128" s="69"/>
      <c r="Z128" s="43"/>
      <c r="AA128" s="43"/>
      <c r="AB128" s="43"/>
      <c r="AC128" s="43"/>
      <c r="AD128" s="43"/>
      <c r="AE128" s="43"/>
      <c r="AF128" s="43"/>
      <c r="AG128" s="43"/>
      <c r="AH128" s="110">
        <v>7400</v>
      </c>
      <c r="AI128" s="110"/>
      <c r="AJ128" s="110">
        <v>16968.54</v>
      </c>
      <c r="AK128" s="123">
        <f t="shared" si="54"/>
        <v>2.2930459459459462</v>
      </c>
    </row>
    <row r="129" spans="1:37" s="50" customFormat="1" ht="19.5" customHeight="1" x14ac:dyDescent="0.25">
      <c r="A129" s="36" t="s">
        <v>179</v>
      </c>
      <c r="B129" s="55" t="s">
        <v>180</v>
      </c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8"/>
      <c r="O129" s="47"/>
      <c r="P129" s="47"/>
      <c r="Q129" s="47"/>
      <c r="R129" s="43"/>
      <c r="S129" s="43"/>
      <c r="T129" s="43"/>
      <c r="U129" s="43"/>
      <c r="V129" s="43"/>
      <c r="W129" s="43"/>
      <c r="X129" s="68"/>
      <c r="Y129" s="69"/>
      <c r="Z129" s="43"/>
      <c r="AA129" s="43"/>
      <c r="AB129" s="43"/>
      <c r="AC129" s="43"/>
      <c r="AD129" s="43"/>
      <c r="AE129" s="43"/>
      <c r="AF129" s="43"/>
      <c r="AG129" s="43"/>
      <c r="AH129" s="110">
        <v>4984</v>
      </c>
      <c r="AI129" s="110"/>
      <c r="AJ129" s="110">
        <v>4983.41</v>
      </c>
      <c r="AK129" s="123">
        <f t="shared" ref="AK129:AK130" si="56">SUM(AJ129/AH129)</f>
        <v>0.99988162118780088</v>
      </c>
    </row>
    <row r="130" spans="1:37" s="50" customFormat="1" ht="19.5" customHeight="1" x14ac:dyDescent="0.25">
      <c r="A130" s="36" t="s">
        <v>131</v>
      </c>
      <c r="B130" s="55" t="s">
        <v>143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8"/>
      <c r="O130" s="47"/>
      <c r="P130" s="47"/>
      <c r="Q130" s="47"/>
      <c r="R130" s="43"/>
      <c r="S130" s="43"/>
      <c r="T130" s="43"/>
      <c r="U130" s="43"/>
      <c r="V130" s="43"/>
      <c r="W130" s="43"/>
      <c r="X130" s="68"/>
      <c r="Y130" s="69"/>
      <c r="Z130" s="43"/>
      <c r="AA130" s="43"/>
      <c r="AB130" s="43"/>
      <c r="AC130" s="43"/>
      <c r="AD130" s="43"/>
      <c r="AE130" s="43"/>
      <c r="AF130" s="43"/>
      <c r="AG130" s="43"/>
      <c r="AH130" s="110">
        <v>4440</v>
      </c>
      <c r="AI130" s="110"/>
      <c r="AJ130" s="110">
        <v>4440</v>
      </c>
      <c r="AK130" s="123">
        <f t="shared" si="56"/>
        <v>1</v>
      </c>
    </row>
    <row r="131" spans="1:37" s="50" customFormat="1" ht="19.5" customHeight="1" x14ac:dyDescent="0.25">
      <c r="A131" s="36" t="s">
        <v>64</v>
      </c>
      <c r="B131" s="126" t="s">
        <v>90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8"/>
      <c r="O131" s="47"/>
      <c r="P131" s="47"/>
      <c r="Q131" s="47"/>
      <c r="R131" s="43"/>
      <c r="S131" s="43"/>
      <c r="T131" s="43"/>
      <c r="U131" s="43"/>
      <c r="V131" s="43"/>
      <c r="W131" s="43"/>
      <c r="X131" s="68"/>
      <c r="Y131" s="69"/>
      <c r="Z131" s="43"/>
      <c r="AA131" s="43"/>
      <c r="AB131" s="43"/>
      <c r="AC131" s="43"/>
      <c r="AD131" s="43"/>
      <c r="AE131" s="43"/>
      <c r="AF131" s="43"/>
      <c r="AG131" s="43"/>
      <c r="AH131" s="110">
        <v>4779</v>
      </c>
      <c r="AI131" s="110"/>
      <c r="AJ131" s="110">
        <v>6225.6</v>
      </c>
      <c r="AK131" s="123">
        <f>SUM(AJ131/AH131)</f>
        <v>1.3026993094789705</v>
      </c>
    </row>
    <row r="132" spans="1:37" s="50" customFormat="1" ht="68.400000000000006" customHeight="1" x14ac:dyDescent="0.25">
      <c r="A132" s="36" t="s">
        <v>165</v>
      </c>
      <c r="B132" s="55" t="s">
        <v>221</v>
      </c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8"/>
      <c r="O132" s="47"/>
      <c r="P132" s="47"/>
      <c r="Q132" s="47"/>
      <c r="R132" s="43"/>
      <c r="S132" s="43"/>
      <c r="T132" s="43"/>
      <c r="U132" s="43"/>
      <c r="V132" s="43"/>
      <c r="W132" s="43"/>
      <c r="X132" s="68"/>
      <c r="Y132" s="69"/>
      <c r="Z132" s="43"/>
      <c r="AA132" s="43"/>
      <c r="AB132" s="43"/>
      <c r="AC132" s="43"/>
      <c r="AD132" s="43"/>
      <c r="AE132" s="43"/>
      <c r="AF132" s="43"/>
      <c r="AG132" s="43"/>
      <c r="AH132" s="110">
        <v>1256795</v>
      </c>
      <c r="AI132" s="110"/>
      <c r="AJ132" s="110">
        <v>1194031.8799999999</v>
      </c>
      <c r="AK132" s="123">
        <f>SUM(AJ132/AH132)</f>
        <v>0.95006097255320077</v>
      </c>
    </row>
    <row r="133" spans="1:37" s="50" customFormat="1" ht="68.400000000000006" customHeight="1" x14ac:dyDescent="0.25">
      <c r="A133" s="36" t="s">
        <v>216</v>
      </c>
      <c r="B133" s="55" t="s">
        <v>221</v>
      </c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8"/>
      <c r="O133" s="47"/>
      <c r="P133" s="47"/>
      <c r="Q133" s="47"/>
      <c r="R133" s="43"/>
      <c r="S133" s="43"/>
      <c r="T133" s="43"/>
      <c r="U133" s="43"/>
      <c r="V133" s="43"/>
      <c r="W133" s="43"/>
      <c r="X133" s="68"/>
      <c r="Y133" s="69"/>
      <c r="Z133" s="43"/>
      <c r="AA133" s="43"/>
      <c r="AB133" s="43"/>
      <c r="AC133" s="43"/>
      <c r="AD133" s="43"/>
      <c r="AE133" s="43"/>
      <c r="AF133" s="43"/>
      <c r="AG133" s="43"/>
      <c r="AH133" s="110">
        <v>94518</v>
      </c>
      <c r="AI133" s="110"/>
      <c r="AJ133" s="110">
        <v>90827.07</v>
      </c>
      <c r="AK133" s="123">
        <f>SUM(AJ133/AH133)</f>
        <v>0.96094997778200986</v>
      </c>
    </row>
    <row r="134" spans="1:37" s="50" customFormat="1" ht="69" customHeight="1" x14ac:dyDescent="0.25">
      <c r="A134" s="36" t="s">
        <v>217</v>
      </c>
      <c r="B134" s="55" t="s">
        <v>222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8"/>
      <c r="O134" s="47"/>
      <c r="P134" s="47"/>
      <c r="Q134" s="47"/>
      <c r="R134" s="43"/>
      <c r="S134" s="43"/>
      <c r="T134" s="43"/>
      <c r="U134" s="43"/>
      <c r="V134" s="43"/>
      <c r="W134" s="43"/>
      <c r="X134" s="68"/>
      <c r="Y134" s="69"/>
      <c r="Z134" s="43"/>
      <c r="AA134" s="43"/>
      <c r="AB134" s="43"/>
      <c r="AC134" s="43"/>
      <c r="AD134" s="43"/>
      <c r="AE134" s="43"/>
      <c r="AF134" s="43"/>
      <c r="AG134" s="43"/>
      <c r="AH134" s="110">
        <v>1200316</v>
      </c>
      <c r="AI134" s="110"/>
      <c r="AJ134" s="110">
        <v>1110588.94</v>
      </c>
      <c r="AK134" s="123">
        <f>SUM(AJ134/AH134)</f>
        <v>0.92524713492113742</v>
      </c>
    </row>
    <row r="135" spans="1:37" s="50" customFormat="1" ht="69" customHeight="1" x14ac:dyDescent="0.25">
      <c r="A135" s="36" t="s">
        <v>218</v>
      </c>
      <c r="B135" s="55" t="s">
        <v>222</v>
      </c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8"/>
      <c r="O135" s="47"/>
      <c r="P135" s="47"/>
      <c r="Q135" s="47"/>
      <c r="R135" s="43"/>
      <c r="S135" s="43"/>
      <c r="T135" s="43"/>
      <c r="U135" s="43"/>
      <c r="V135" s="43"/>
      <c r="W135" s="43"/>
      <c r="X135" s="68"/>
      <c r="Y135" s="69"/>
      <c r="Z135" s="43"/>
      <c r="AA135" s="43"/>
      <c r="AB135" s="43"/>
      <c r="AC135" s="43"/>
      <c r="AD135" s="43"/>
      <c r="AE135" s="43"/>
      <c r="AF135" s="43"/>
      <c r="AG135" s="43"/>
      <c r="AH135" s="110">
        <v>93960</v>
      </c>
      <c r="AI135" s="110"/>
      <c r="AJ135" s="110">
        <v>88685.66</v>
      </c>
      <c r="AK135" s="123">
        <f>SUM(AJ135/AH135)</f>
        <v>0.94386611323967651</v>
      </c>
    </row>
    <row r="136" spans="1:37" s="50" customFormat="1" ht="32.4" customHeight="1" x14ac:dyDescent="0.25">
      <c r="A136" s="36" t="s">
        <v>60</v>
      </c>
      <c r="B136" s="37" t="s">
        <v>174</v>
      </c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8"/>
      <c r="O136" s="47"/>
      <c r="P136" s="47"/>
      <c r="Q136" s="47"/>
      <c r="R136" s="43"/>
      <c r="S136" s="43"/>
      <c r="T136" s="43"/>
      <c r="U136" s="43"/>
      <c r="V136" s="43"/>
      <c r="W136" s="43"/>
      <c r="X136" s="68"/>
      <c r="Y136" s="69"/>
      <c r="Z136" s="43"/>
      <c r="AA136" s="43"/>
      <c r="AB136" s="43"/>
      <c r="AC136" s="43"/>
      <c r="AD136" s="43"/>
      <c r="AE136" s="43"/>
      <c r="AF136" s="43"/>
      <c r="AG136" s="43"/>
      <c r="AH136" s="110">
        <v>12000</v>
      </c>
      <c r="AI136" s="110"/>
      <c r="AJ136" s="110">
        <v>12000</v>
      </c>
      <c r="AK136" s="123">
        <f t="shared" ref="AK136:AK143" si="57">SUM(AJ136/AH136)</f>
        <v>1</v>
      </c>
    </row>
    <row r="137" spans="1:37" s="50" customFormat="1" ht="50.4" customHeight="1" x14ac:dyDescent="0.25">
      <c r="A137" s="36" t="s">
        <v>243</v>
      </c>
      <c r="B137" s="37" t="s">
        <v>129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8"/>
      <c r="O137" s="47"/>
      <c r="P137" s="47"/>
      <c r="Q137" s="47"/>
      <c r="R137" s="43"/>
      <c r="S137" s="43"/>
      <c r="T137" s="43"/>
      <c r="U137" s="43"/>
      <c r="V137" s="43"/>
      <c r="W137" s="43"/>
      <c r="X137" s="68"/>
      <c r="Y137" s="69"/>
      <c r="Z137" s="43"/>
      <c r="AA137" s="43"/>
      <c r="AB137" s="43"/>
      <c r="AC137" s="43"/>
      <c r="AD137" s="43"/>
      <c r="AE137" s="43"/>
      <c r="AF137" s="43"/>
      <c r="AG137" s="43"/>
      <c r="AH137" s="110">
        <v>40159</v>
      </c>
      <c r="AI137" s="110"/>
      <c r="AJ137" s="110">
        <v>40158.550000000003</v>
      </c>
      <c r="AK137" s="123">
        <f t="shared" si="57"/>
        <v>0.99998879454169687</v>
      </c>
    </row>
    <row r="138" spans="1:37" s="50" customFormat="1" ht="50.4" customHeight="1" x14ac:dyDescent="0.25">
      <c r="A138" s="36" t="s">
        <v>128</v>
      </c>
      <c r="B138" s="37" t="s">
        <v>129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8"/>
      <c r="O138" s="47"/>
      <c r="P138" s="47"/>
      <c r="Q138" s="47"/>
      <c r="R138" s="43"/>
      <c r="S138" s="43"/>
      <c r="T138" s="43"/>
      <c r="U138" s="43"/>
      <c r="V138" s="43"/>
      <c r="W138" s="43"/>
      <c r="X138" s="68"/>
      <c r="Y138" s="69"/>
      <c r="Z138" s="43"/>
      <c r="AA138" s="43"/>
      <c r="AB138" s="43"/>
      <c r="AC138" s="43"/>
      <c r="AD138" s="43"/>
      <c r="AE138" s="43"/>
      <c r="AF138" s="43"/>
      <c r="AG138" s="43"/>
      <c r="AH138" s="110">
        <v>156645</v>
      </c>
      <c r="AI138" s="110"/>
      <c r="AJ138" s="110">
        <v>250632.14</v>
      </c>
      <c r="AK138" s="123">
        <f t="shared" si="57"/>
        <v>1.6000008937406238</v>
      </c>
    </row>
    <row r="139" spans="1:37" s="50" customFormat="1" ht="64.8" customHeight="1" x14ac:dyDescent="0.25">
      <c r="A139" s="36" t="s">
        <v>219</v>
      </c>
      <c r="B139" s="55" t="s">
        <v>222</v>
      </c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8"/>
      <c r="O139" s="47"/>
      <c r="P139" s="47"/>
      <c r="Q139" s="47"/>
      <c r="R139" s="43"/>
      <c r="S139" s="43"/>
      <c r="T139" s="43"/>
      <c r="U139" s="43"/>
      <c r="V139" s="43"/>
      <c r="W139" s="43"/>
      <c r="X139" s="68"/>
      <c r="Y139" s="69"/>
      <c r="Z139" s="43"/>
      <c r="AA139" s="43"/>
      <c r="AB139" s="43"/>
      <c r="AC139" s="43"/>
      <c r="AD139" s="43"/>
      <c r="AE139" s="43"/>
      <c r="AF139" s="43"/>
      <c r="AG139" s="43"/>
      <c r="AH139" s="110">
        <v>47573</v>
      </c>
      <c r="AI139" s="110"/>
      <c r="AJ139" s="110">
        <v>36901.03</v>
      </c>
      <c r="AK139" s="123">
        <f t="shared" si="57"/>
        <v>0.77567170453828849</v>
      </c>
    </row>
    <row r="140" spans="1:37" s="50" customFormat="1" ht="61.8" customHeight="1" x14ac:dyDescent="0.25">
      <c r="A140" s="36" t="s">
        <v>220</v>
      </c>
      <c r="B140" s="55" t="s">
        <v>222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8"/>
      <c r="O140" s="47"/>
      <c r="P140" s="47"/>
      <c r="Q140" s="47"/>
      <c r="R140" s="43"/>
      <c r="S140" s="43"/>
      <c r="T140" s="43"/>
      <c r="U140" s="43"/>
      <c r="V140" s="43"/>
      <c r="W140" s="43"/>
      <c r="X140" s="68"/>
      <c r="Y140" s="69"/>
      <c r="Z140" s="43"/>
      <c r="AA140" s="43"/>
      <c r="AB140" s="43"/>
      <c r="AC140" s="43"/>
      <c r="AD140" s="43"/>
      <c r="AE140" s="43"/>
      <c r="AF140" s="43"/>
      <c r="AG140" s="43"/>
      <c r="AH140" s="110">
        <v>2727</v>
      </c>
      <c r="AI140" s="110"/>
      <c r="AJ140" s="110">
        <v>2098.9699999999998</v>
      </c>
      <c r="AK140" s="123">
        <f t="shared" si="57"/>
        <v>0.76969930326365965</v>
      </c>
    </row>
    <row r="141" spans="1:37" s="33" customFormat="1" ht="28.5" customHeight="1" x14ac:dyDescent="0.3">
      <c r="A141" s="34" t="s">
        <v>244</v>
      </c>
      <c r="B141" s="40" t="s">
        <v>245</v>
      </c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41"/>
      <c r="N141" s="81"/>
      <c r="O141" s="41"/>
      <c r="P141" s="41"/>
      <c r="Q141" s="41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 t="e">
        <f t="shared" ref="AB141:AG141" si="58">SUM(AB144:AB171)</f>
        <v>#REF!</v>
      </c>
      <c r="AC141" s="62" t="e">
        <f t="shared" si="58"/>
        <v>#REF!</v>
      </c>
      <c r="AD141" s="62" t="e">
        <f t="shared" si="58"/>
        <v>#REF!</v>
      </c>
      <c r="AE141" s="62" t="e">
        <f t="shared" si="58"/>
        <v>#REF!</v>
      </c>
      <c r="AF141" s="62" t="e">
        <f t="shared" si="58"/>
        <v>#REF!</v>
      </c>
      <c r="AG141" s="62" t="e">
        <f t="shared" si="58"/>
        <v>#REF!</v>
      </c>
      <c r="AH141" s="115">
        <f>SUM(AH142:AH143)</f>
        <v>67309</v>
      </c>
      <c r="AI141" s="115" t="e">
        <f>SUM(AI144:AI171)</f>
        <v>#REF!</v>
      </c>
      <c r="AJ141" s="115">
        <f>SUM(AJ142:AJ143)</f>
        <v>67300.760000000009</v>
      </c>
      <c r="AK141" s="122">
        <f t="shared" si="57"/>
        <v>0.99987757952131229</v>
      </c>
    </row>
    <row r="142" spans="1:37" s="50" customFormat="1" ht="52.2" customHeight="1" x14ac:dyDescent="0.25">
      <c r="A142" s="36" t="s">
        <v>152</v>
      </c>
      <c r="B142" s="37" t="s">
        <v>153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8"/>
      <c r="O142" s="47"/>
      <c r="P142" s="47"/>
      <c r="Q142" s="47"/>
      <c r="R142" s="43"/>
      <c r="S142" s="43"/>
      <c r="T142" s="43"/>
      <c r="U142" s="43"/>
      <c r="V142" s="43"/>
      <c r="W142" s="43"/>
      <c r="X142" s="68"/>
      <c r="Y142" s="69"/>
      <c r="Z142" s="43"/>
      <c r="AA142" s="43"/>
      <c r="AB142" s="43"/>
      <c r="AC142" s="43"/>
      <c r="AD142" s="43"/>
      <c r="AE142" s="43"/>
      <c r="AF142" s="43"/>
      <c r="AG142" s="43"/>
      <c r="AH142" s="110">
        <v>720</v>
      </c>
      <c r="AI142" s="110"/>
      <c r="AJ142" s="110">
        <v>712.24</v>
      </c>
      <c r="AK142" s="123">
        <f t="shared" si="57"/>
        <v>0.98922222222222222</v>
      </c>
    </row>
    <row r="143" spans="1:37" s="50" customFormat="1" ht="49.2" customHeight="1" x14ac:dyDescent="0.25">
      <c r="A143" s="36" t="s">
        <v>141</v>
      </c>
      <c r="B143" s="126" t="s">
        <v>154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8"/>
      <c r="O143" s="47"/>
      <c r="P143" s="47"/>
      <c r="Q143" s="47"/>
      <c r="R143" s="43"/>
      <c r="S143" s="43"/>
      <c r="T143" s="43"/>
      <c r="U143" s="43"/>
      <c r="V143" s="43"/>
      <c r="W143" s="43"/>
      <c r="X143" s="68"/>
      <c r="Y143" s="69"/>
      <c r="Z143" s="43"/>
      <c r="AA143" s="43"/>
      <c r="AB143" s="43"/>
      <c r="AC143" s="43"/>
      <c r="AD143" s="43"/>
      <c r="AE143" s="43"/>
      <c r="AF143" s="43"/>
      <c r="AG143" s="43"/>
      <c r="AH143" s="110">
        <v>66589</v>
      </c>
      <c r="AI143" s="110"/>
      <c r="AJ143" s="110">
        <v>66588.52</v>
      </c>
      <c r="AK143" s="123">
        <f t="shared" si="57"/>
        <v>0.99999279160221666</v>
      </c>
    </row>
    <row r="144" spans="1:37" s="33" customFormat="1" ht="28.5" customHeight="1" x14ac:dyDescent="0.3">
      <c r="A144" s="34" t="s">
        <v>98</v>
      </c>
      <c r="B144" s="40" t="s">
        <v>99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41"/>
      <c r="N144" s="81"/>
      <c r="O144" s="41"/>
      <c r="P144" s="41"/>
      <c r="Q144" s="41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>
        <f t="shared" ref="AB144:AG144" si="59">SUM(AB146:AB150)</f>
        <v>82418</v>
      </c>
      <c r="AC144" s="62">
        <f t="shared" si="59"/>
        <v>82418</v>
      </c>
      <c r="AD144" s="62">
        <f t="shared" si="59"/>
        <v>0</v>
      </c>
      <c r="AE144" s="62">
        <f t="shared" si="59"/>
        <v>0</v>
      </c>
      <c r="AF144" s="62">
        <f t="shared" si="59"/>
        <v>0</v>
      </c>
      <c r="AG144" s="62">
        <f t="shared" si="59"/>
        <v>0</v>
      </c>
      <c r="AH144" s="115">
        <f>SUM(AH145:AH154)</f>
        <v>126466</v>
      </c>
      <c r="AI144" s="115">
        <f>SUM(AI146:AI150)</f>
        <v>0</v>
      </c>
      <c r="AJ144" s="115">
        <f>SUM(AJ145:AJ154)</f>
        <v>104225.55000000002</v>
      </c>
      <c r="AK144" s="122">
        <f t="shared" si="52"/>
        <v>0.82413889899261472</v>
      </c>
    </row>
    <row r="145" spans="1:37" s="50" customFormat="1" ht="34.799999999999997" customHeight="1" x14ac:dyDescent="0.25">
      <c r="A145" s="36" t="s">
        <v>187</v>
      </c>
      <c r="B145" s="37" t="s">
        <v>188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8"/>
      <c r="O145" s="47"/>
      <c r="P145" s="47"/>
      <c r="Q145" s="47"/>
      <c r="R145" s="43"/>
      <c r="S145" s="43"/>
      <c r="T145" s="43"/>
      <c r="U145" s="43"/>
      <c r="V145" s="43"/>
      <c r="W145" s="43"/>
      <c r="X145" s="68"/>
      <c r="Y145" s="69"/>
      <c r="Z145" s="43"/>
      <c r="AA145" s="43"/>
      <c r="AB145" s="43"/>
      <c r="AC145" s="43"/>
      <c r="AD145" s="43"/>
      <c r="AE145" s="43"/>
      <c r="AF145" s="43"/>
      <c r="AG145" s="43"/>
      <c r="AH145" s="110">
        <v>300</v>
      </c>
      <c r="AI145" s="110"/>
      <c r="AJ145" s="110">
        <v>546</v>
      </c>
      <c r="AK145" s="123">
        <f t="shared" ref="AK145" si="60">SUM(AJ145/AH145)</f>
        <v>1.82</v>
      </c>
    </row>
    <row r="146" spans="1:37" s="50" customFormat="1" ht="20.25" customHeight="1" x14ac:dyDescent="0.25">
      <c r="A146" s="36" t="s">
        <v>59</v>
      </c>
      <c r="B146" s="55" t="s">
        <v>49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8"/>
      <c r="O146" s="47"/>
      <c r="P146" s="47"/>
      <c r="Q146" s="47"/>
      <c r="R146" s="43"/>
      <c r="S146" s="43"/>
      <c r="T146" s="43"/>
      <c r="U146" s="43"/>
      <c r="V146" s="43"/>
      <c r="W146" s="43"/>
      <c r="X146" s="68"/>
      <c r="Y146" s="69"/>
      <c r="Z146" s="43"/>
      <c r="AA146" s="43"/>
      <c r="AB146" s="43">
        <v>150</v>
      </c>
      <c r="AC146" s="43">
        <v>150</v>
      </c>
      <c r="AD146" s="43"/>
      <c r="AE146" s="43"/>
      <c r="AF146" s="43"/>
      <c r="AG146" s="43"/>
      <c r="AH146" s="110">
        <v>700</v>
      </c>
      <c r="AI146" s="110"/>
      <c r="AJ146" s="110">
        <v>288</v>
      </c>
      <c r="AK146" s="123">
        <f t="shared" si="52"/>
        <v>0.41142857142857142</v>
      </c>
    </row>
    <row r="147" spans="1:37" s="50" customFormat="1" ht="19.5" customHeight="1" x14ac:dyDescent="0.25">
      <c r="A147" s="36" t="s">
        <v>62</v>
      </c>
      <c r="B147" s="55" t="s">
        <v>45</v>
      </c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8"/>
      <c r="O147" s="47"/>
      <c r="P147" s="47"/>
      <c r="Q147" s="47"/>
      <c r="R147" s="43"/>
      <c r="S147" s="43"/>
      <c r="T147" s="43"/>
      <c r="U147" s="43"/>
      <c r="V147" s="43"/>
      <c r="W147" s="43"/>
      <c r="X147" s="68"/>
      <c r="Y147" s="69"/>
      <c r="Z147" s="43"/>
      <c r="AA147" s="43"/>
      <c r="AB147" s="43">
        <v>82268</v>
      </c>
      <c r="AC147" s="43">
        <v>82268</v>
      </c>
      <c r="AD147" s="43"/>
      <c r="AE147" s="43"/>
      <c r="AF147" s="43"/>
      <c r="AG147" s="43"/>
      <c r="AH147" s="110">
        <v>41807</v>
      </c>
      <c r="AI147" s="110"/>
      <c r="AJ147" s="110">
        <v>28425.59</v>
      </c>
      <c r="AK147" s="123">
        <f t="shared" si="52"/>
        <v>0.67992417537732919</v>
      </c>
    </row>
    <row r="148" spans="1:37" s="50" customFormat="1" ht="16.2" customHeight="1" x14ac:dyDescent="0.25">
      <c r="A148" s="36" t="s">
        <v>63</v>
      </c>
      <c r="B148" s="37" t="s">
        <v>50</v>
      </c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8"/>
      <c r="O148" s="47"/>
      <c r="P148" s="47"/>
      <c r="Q148" s="47"/>
      <c r="R148" s="43"/>
      <c r="S148" s="43"/>
      <c r="T148" s="43"/>
      <c r="U148" s="43"/>
      <c r="V148" s="43"/>
      <c r="W148" s="43"/>
      <c r="X148" s="68"/>
      <c r="Y148" s="69"/>
      <c r="Z148" s="43"/>
      <c r="AA148" s="43"/>
      <c r="AB148" s="43"/>
      <c r="AC148" s="43"/>
      <c r="AD148" s="43"/>
      <c r="AE148" s="43"/>
      <c r="AF148" s="43"/>
      <c r="AG148" s="43"/>
      <c r="AH148" s="110">
        <v>5810</v>
      </c>
      <c r="AI148" s="110"/>
      <c r="AJ148" s="110">
        <v>5810</v>
      </c>
      <c r="AK148" s="123">
        <f t="shared" si="52"/>
        <v>1</v>
      </c>
    </row>
    <row r="149" spans="1:37" s="50" customFormat="1" ht="52.8" customHeight="1" x14ac:dyDescent="0.25">
      <c r="A149" s="36" t="s">
        <v>152</v>
      </c>
      <c r="B149" s="37" t="s">
        <v>153</v>
      </c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8"/>
      <c r="O149" s="47"/>
      <c r="P149" s="47"/>
      <c r="Q149" s="47"/>
      <c r="R149" s="43"/>
      <c r="S149" s="43"/>
      <c r="T149" s="43"/>
      <c r="U149" s="43"/>
      <c r="V149" s="43"/>
      <c r="W149" s="43"/>
      <c r="X149" s="68"/>
      <c r="Y149" s="69"/>
      <c r="Z149" s="43"/>
      <c r="AA149" s="43"/>
      <c r="AB149" s="43"/>
      <c r="AC149" s="43"/>
      <c r="AD149" s="43"/>
      <c r="AE149" s="43"/>
      <c r="AF149" s="43"/>
      <c r="AG149" s="43"/>
      <c r="AH149" s="110">
        <v>3048</v>
      </c>
      <c r="AI149" s="110"/>
      <c r="AJ149" s="110">
        <v>3048.07</v>
      </c>
      <c r="AK149" s="123">
        <f t="shared" si="52"/>
        <v>1.0000229658792652</v>
      </c>
    </row>
    <row r="150" spans="1:37" s="50" customFormat="1" ht="19.5" customHeight="1" x14ac:dyDescent="0.25">
      <c r="A150" s="36" t="s">
        <v>91</v>
      </c>
      <c r="B150" s="55" t="s">
        <v>92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8"/>
      <c r="O150" s="47"/>
      <c r="P150" s="47"/>
      <c r="Q150" s="47"/>
      <c r="R150" s="43"/>
      <c r="S150" s="43"/>
      <c r="T150" s="43"/>
      <c r="U150" s="43"/>
      <c r="V150" s="43"/>
      <c r="W150" s="43"/>
      <c r="X150" s="68"/>
      <c r="Y150" s="69"/>
      <c r="Z150" s="43"/>
      <c r="AA150" s="43"/>
      <c r="AB150" s="43"/>
      <c r="AC150" s="43"/>
      <c r="AD150" s="43"/>
      <c r="AE150" s="43"/>
      <c r="AF150" s="43"/>
      <c r="AG150" s="43"/>
      <c r="AH150" s="110">
        <v>1660</v>
      </c>
      <c r="AI150" s="110"/>
      <c r="AJ150" s="110">
        <v>3189.84</v>
      </c>
      <c r="AK150" s="123">
        <f t="shared" si="52"/>
        <v>1.9215903614457832</v>
      </c>
    </row>
    <row r="151" spans="1:37" s="50" customFormat="1" ht="19.5" customHeight="1" x14ac:dyDescent="0.25">
      <c r="A151" s="36" t="s">
        <v>131</v>
      </c>
      <c r="B151" s="55" t="s">
        <v>143</v>
      </c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8"/>
      <c r="O151" s="47"/>
      <c r="P151" s="47"/>
      <c r="Q151" s="47"/>
      <c r="R151" s="43"/>
      <c r="S151" s="43"/>
      <c r="T151" s="43"/>
      <c r="U151" s="43"/>
      <c r="V151" s="43"/>
      <c r="W151" s="43"/>
      <c r="X151" s="68"/>
      <c r="Y151" s="69"/>
      <c r="Z151" s="43"/>
      <c r="AA151" s="43"/>
      <c r="AB151" s="43"/>
      <c r="AC151" s="43"/>
      <c r="AD151" s="43"/>
      <c r="AE151" s="43"/>
      <c r="AF151" s="43"/>
      <c r="AG151" s="43"/>
      <c r="AH151" s="110">
        <v>10600</v>
      </c>
      <c r="AI151" s="110"/>
      <c r="AJ151" s="110">
        <v>10600</v>
      </c>
      <c r="AK151" s="123">
        <f t="shared" ref="AK151" si="61">SUM(AJ151/AH151)</f>
        <v>1</v>
      </c>
    </row>
    <row r="152" spans="1:37" s="50" customFormat="1" ht="19.5" customHeight="1" x14ac:dyDescent="0.25">
      <c r="A152" s="36" t="s">
        <v>64</v>
      </c>
      <c r="B152" s="126" t="s">
        <v>90</v>
      </c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8"/>
      <c r="O152" s="47"/>
      <c r="P152" s="47"/>
      <c r="Q152" s="47"/>
      <c r="R152" s="43"/>
      <c r="S152" s="43"/>
      <c r="T152" s="43"/>
      <c r="U152" s="43"/>
      <c r="V152" s="43"/>
      <c r="W152" s="43"/>
      <c r="X152" s="68"/>
      <c r="Y152" s="69"/>
      <c r="Z152" s="43"/>
      <c r="AA152" s="43"/>
      <c r="AB152" s="43"/>
      <c r="AC152" s="43"/>
      <c r="AD152" s="43"/>
      <c r="AE152" s="43"/>
      <c r="AF152" s="43"/>
      <c r="AG152" s="43"/>
      <c r="AH152" s="110">
        <v>15000</v>
      </c>
      <c r="AI152" s="110"/>
      <c r="AJ152" s="110">
        <v>14776.57</v>
      </c>
      <c r="AK152" s="123">
        <f>SUM(AJ152/AH152)</f>
        <v>0.98510466666666663</v>
      </c>
    </row>
    <row r="153" spans="1:37" s="50" customFormat="1" ht="37.200000000000003" customHeight="1" x14ac:dyDescent="0.25">
      <c r="A153" s="36" t="s">
        <v>178</v>
      </c>
      <c r="B153" s="37" t="s">
        <v>234</v>
      </c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8"/>
      <c r="O153" s="47"/>
      <c r="P153" s="47"/>
      <c r="Q153" s="47"/>
      <c r="R153" s="43"/>
      <c r="S153" s="43"/>
      <c r="T153" s="43"/>
      <c r="U153" s="43"/>
      <c r="V153" s="43"/>
      <c r="W153" s="43"/>
      <c r="X153" s="68"/>
      <c r="Y153" s="69"/>
      <c r="Z153" s="43"/>
      <c r="AA153" s="43"/>
      <c r="AB153" s="43"/>
      <c r="AC153" s="43"/>
      <c r="AD153" s="43"/>
      <c r="AE153" s="43"/>
      <c r="AF153" s="43"/>
      <c r="AG153" s="43"/>
      <c r="AH153" s="110">
        <v>10000</v>
      </c>
      <c r="AI153" s="110"/>
      <c r="AJ153" s="110">
        <v>0</v>
      </c>
      <c r="AK153" s="123">
        <f>SUM(AJ153/AH153)</f>
        <v>0</v>
      </c>
    </row>
    <row r="154" spans="1:37" s="50" customFormat="1" ht="54" customHeight="1" x14ac:dyDescent="0.25">
      <c r="A154" s="36" t="s">
        <v>141</v>
      </c>
      <c r="B154" s="126" t="s">
        <v>154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8"/>
      <c r="O154" s="47"/>
      <c r="P154" s="47"/>
      <c r="Q154" s="47"/>
      <c r="R154" s="43"/>
      <c r="S154" s="43"/>
      <c r="T154" s="43"/>
      <c r="U154" s="43"/>
      <c r="V154" s="43"/>
      <c r="W154" s="43"/>
      <c r="X154" s="68"/>
      <c r="Y154" s="69"/>
      <c r="Z154" s="43"/>
      <c r="AA154" s="43"/>
      <c r="AB154" s="43"/>
      <c r="AC154" s="43"/>
      <c r="AD154" s="43"/>
      <c r="AE154" s="43"/>
      <c r="AF154" s="43"/>
      <c r="AG154" s="43"/>
      <c r="AH154" s="110">
        <v>37541</v>
      </c>
      <c r="AI154" s="110"/>
      <c r="AJ154" s="110">
        <v>37541.480000000003</v>
      </c>
      <c r="AK154" s="123">
        <f t="shared" ref="AK154" si="62">SUM(AJ154/AH154)</f>
        <v>1.0000127860206176</v>
      </c>
    </row>
    <row r="155" spans="1:37" s="42" customFormat="1" ht="23.1" customHeight="1" x14ac:dyDescent="0.3">
      <c r="A155" s="34" t="s">
        <v>31</v>
      </c>
      <c r="B155" s="35" t="s">
        <v>24</v>
      </c>
      <c r="C155" s="41">
        <f>SUM(C156:C158)</f>
        <v>0</v>
      </c>
      <c r="D155" s="41">
        <f>SUM(D156:D158)</f>
        <v>0</v>
      </c>
      <c r="E155" s="41">
        <f>SUM(E156:E158)</f>
        <v>0</v>
      </c>
      <c r="F155" s="41">
        <f>SUM(F156:F158)</f>
        <v>0</v>
      </c>
      <c r="G155" s="41">
        <f>SUM(G156:G158)</f>
        <v>0</v>
      </c>
      <c r="H155" s="41" t="e">
        <f>SUM(H158+#REF!+#REF!+#REF!+#REF!)</f>
        <v>#REF!</v>
      </c>
      <c r="I155" s="41"/>
      <c r="J155" s="41"/>
      <c r="K155" s="41"/>
      <c r="L155" s="41"/>
      <c r="M155" s="41" t="e">
        <f>SUM(M158+#REF!+#REF!+#REF!+#REF!)</f>
        <v>#REF!</v>
      </c>
      <c r="N155" s="41" t="e">
        <f>SUM(N158+#REF!+#REF!+#REF!+#REF!)</f>
        <v>#REF!</v>
      </c>
      <c r="O155" s="41" t="e">
        <f>SUM(O158+#REF!+#REF!+#REF!+#REF!)</f>
        <v>#REF!</v>
      </c>
      <c r="P155" s="41" t="e">
        <f>SUM(P158+#REF!+#REF!+#REF!+#REF!)</f>
        <v>#REF!</v>
      </c>
      <c r="Q155" s="41" t="e">
        <f>SUM(Q158+#REF!+#REF!+#REF!+#REF!)</f>
        <v>#REF!</v>
      </c>
      <c r="R155" s="41" t="e">
        <f>SUM(R158+#REF!+#REF!+#REF!+#REF!)</f>
        <v>#REF!</v>
      </c>
      <c r="S155" s="41" t="e">
        <f>SUM(S158+#REF!+#REF!+#REF!+#REF!)</f>
        <v>#REF!</v>
      </c>
      <c r="T155" s="41" t="e">
        <f>SUM(T158+#REF!+#REF!+#REF!+#REF!+#REF!+#REF!)</f>
        <v>#REF!</v>
      </c>
      <c r="U155" s="41" t="e">
        <f>SUM(U158+#REF!+#REF!+#REF!+#REF!+#REF!+#REF!)</f>
        <v>#REF!</v>
      </c>
      <c r="V155" s="41" t="e">
        <f>SUM(V158+#REF!+#REF!+#REF!+#REF!+#REF!+#REF!)</f>
        <v>#REF!</v>
      </c>
      <c r="W155" s="41" t="e">
        <f>SUM(W158+#REF!+#REF!+#REF!+#REF!+#REF!+#REF!)</f>
        <v>#REF!</v>
      </c>
      <c r="X155" s="41" t="e">
        <f>SUM(X158+#REF!+#REF!+#REF!+#REF!+#REF!+#REF!)</f>
        <v>#REF!</v>
      </c>
      <c r="Y155" s="41" t="e">
        <f>SUM(Y158+#REF!+#REF!+#REF!+#REF!+#REF!+#REF!)</f>
        <v>#REF!</v>
      </c>
      <c r="Z155" s="41" t="e">
        <f>SUM(Z158+#REF!+#REF!+#REF!+#REF!+#REF!+#REF!)</f>
        <v>#REF!</v>
      </c>
      <c r="AA155" s="41" t="e">
        <f>SUM(AA158+#REF!+#REF!+#REF!+#REF!+#REF!+#REF!)</f>
        <v>#REF!</v>
      </c>
      <c r="AB155" s="41">
        <f t="shared" ref="AB155:AG155" si="63">SUM(AB156:AB162)</f>
        <v>147581</v>
      </c>
      <c r="AC155" s="41">
        <f t="shared" si="63"/>
        <v>147581</v>
      </c>
      <c r="AD155" s="41">
        <f t="shared" si="63"/>
        <v>0</v>
      </c>
      <c r="AE155" s="41">
        <f t="shared" si="63"/>
        <v>0</v>
      </c>
      <c r="AF155" s="41">
        <f t="shared" si="63"/>
        <v>0</v>
      </c>
      <c r="AG155" s="41">
        <f t="shared" si="63"/>
        <v>0</v>
      </c>
      <c r="AH155" s="112">
        <f>SUM(AH156:AH163)</f>
        <v>105977</v>
      </c>
      <c r="AI155" s="112">
        <f>SUM(AI156:AI162)</f>
        <v>0</v>
      </c>
      <c r="AJ155" s="112">
        <f>SUM(AJ156:AJ163)</f>
        <v>108571.65</v>
      </c>
      <c r="AK155" s="122">
        <f>SUM(AJ155/AH155)</f>
        <v>1.0244831425686705</v>
      </c>
    </row>
    <row r="156" spans="1:37" s="50" customFormat="1" ht="34.799999999999997" customHeight="1" x14ac:dyDescent="0.25">
      <c r="A156" s="36" t="s">
        <v>187</v>
      </c>
      <c r="B156" s="37" t="s">
        <v>188</v>
      </c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8"/>
      <c r="O156" s="47"/>
      <c r="P156" s="47"/>
      <c r="Q156" s="47"/>
      <c r="R156" s="43"/>
      <c r="S156" s="43"/>
      <c r="T156" s="43"/>
      <c r="U156" s="43"/>
      <c r="V156" s="43"/>
      <c r="W156" s="43"/>
      <c r="X156" s="68"/>
      <c r="Y156" s="69"/>
      <c r="Z156" s="43"/>
      <c r="AA156" s="43"/>
      <c r="AB156" s="43"/>
      <c r="AC156" s="43"/>
      <c r="AD156" s="43"/>
      <c r="AE156" s="43"/>
      <c r="AF156" s="43"/>
      <c r="AG156" s="43"/>
      <c r="AH156" s="110">
        <v>200</v>
      </c>
      <c r="AI156" s="110"/>
      <c r="AJ156" s="110">
        <v>182</v>
      </c>
      <c r="AK156" s="123">
        <f t="shared" ref="AK156" si="64">SUM(AJ156/AH156)</f>
        <v>0.91</v>
      </c>
    </row>
    <row r="157" spans="1:37" s="79" customFormat="1" ht="21.75" customHeight="1" x14ac:dyDescent="0.25">
      <c r="A157" s="36" t="s">
        <v>59</v>
      </c>
      <c r="B157" s="64" t="s">
        <v>49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43">
        <v>1400</v>
      </c>
      <c r="AC157" s="43">
        <v>1400</v>
      </c>
      <c r="AD157" s="38"/>
      <c r="AE157" s="38"/>
      <c r="AF157" s="38"/>
      <c r="AG157" s="38"/>
      <c r="AH157" s="110">
        <v>400</v>
      </c>
      <c r="AI157" s="110"/>
      <c r="AJ157" s="113">
        <v>72</v>
      </c>
      <c r="AK157" s="123">
        <f t="shared" ref="AK157" si="65">SUM(AJ157/AH157)</f>
        <v>0.18</v>
      </c>
    </row>
    <row r="158" spans="1:37" s="50" customFormat="1" ht="19.5" customHeight="1" x14ac:dyDescent="0.25">
      <c r="A158" s="36" t="s">
        <v>62</v>
      </c>
      <c r="B158" s="55" t="s">
        <v>45</v>
      </c>
      <c r="C158" s="43"/>
      <c r="D158" s="43"/>
      <c r="E158" s="43"/>
      <c r="F158" s="43"/>
      <c r="G158" s="43"/>
      <c r="H158" s="43">
        <v>41674</v>
      </c>
      <c r="I158" s="43"/>
      <c r="J158" s="43"/>
      <c r="K158" s="43"/>
      <c r="L158" s="43"/>
      <c r="M158" s="48"/>
      <c r="O158" s="47"/>
      <c r="P158" s="47"/>
      <c r="Q158" s="47"/>
      <c r="R158" s="47"/>
      <c r="S158" s="47"/>
      <c r="T158" s="43">
        <v>85417</v>
      </c>
      <c r="U158" s="43">
        <v>85417</v>
      </c>
      <c r="V158" s="43"/>
      <c r="W158" s="43"/>
      <c r="X158" s="48"/>
      <c r="Y158" s="47"/>
      <c r="Z158" s="47"/>
      <c r="AA158" s="47"/>
      <c r="AB158" s="43">
        <v>123344</v>
      </c>
      <c r="AC158" s="43">
        <v>123344</v>
      </c>
      <c r="AD158" s="43"/>
      <c r="AE158" s="43"/>
      <c r="AF158" s="43"/>
      <c r="AG158" s="43"/>
      <c r="AH158" s="110">
        <v>20632</v>
      </c>
      <c r="AI158" s="110"/>
      <c r="AJ158" s="110">
        <v>17180.68</v>
      </c>
      <c r="AK158" s="123">
        <f t="shared" ref="AK158" si="66">SUM(AJ158/AH158)</f>
        <v>0.83272004652966269</v>
      </c>
    </row>
    <row r="159" spans="1:37" s="50" customFormat="1" ht="17.25" customHeight="1" x14ac:dyDescent="0.25">
      <c r="A159" s="36" t="s">
        <v>63</v>
      </c>
      <c r="B159" s="55" t="s">
        <v>120</v>
      </c>
      <c r="C159" s="82"/>
      <c r="D159" s="82"/>
      <c r="E159" s="82"/>
      <c r="F159" s="82"/>
      <c r="G159" s="82"/>
      <c r="H159" s="38"/>
      <c r="I159" s="43"/>
      <c r="J159" s="43"/>
      <c r="K159" s="43"/>
      <c r="L159" s="43"/>
      <c r="M159" s="48"/>
      <c r="O159" s="47"/>
      <c r="P159" s="47"/>
      <c r="Q159" s="47"/>
      <c r="R159" s="47"/>
      <c r="S159" s="47"/>
      <c r="T159" s="43"/>
      <c r="U159" s="43"/>
      <c r="V159" s="43"/>
      <c r="W159" s="43"/>
      <c r="X159" s="48"/>
      <c r="Y159" s="47"/>
      <c r="Z159" s="47"/>
      <c r="AA159" s="47"/>
      <c r="AB159" s="43"/>
      <c r="AC159" s="43"/>
      <c r="AD159" s="43"/>
      <c r="AE159" s="43"/>
      <c r="AF159" s="43"/>
      <c r="AG159" s="43"/>
      <c r="AH159" s="110">
        <v>330</v>
      </c>
      <c r="AI159" s="110"/>
      <c r="AJ159" s="110">
        <v>2855.12</v>
      </c>
      <c r="AK159" s="123">
        <f t="shared" ref="AK159:AK161" si="67">SUM(AJ159/AH159)</f>
        <v>8.6518787878787879</v>
      </c>
    </row>
    <row r="160" spans="1:37" s="50" customFormat="1" ht="54" customHeight="1" x14ac:dyDescent="0.25">
      <c r="A160" s="36" t="s">
        <v>152</v>
      </c>
      <c r="B160" s="37" t="s">
        <v>153</v>
      </c>
      <c r="C160" s="82"/>
      <c r="D160" s="82"/>
      <c r="E160" s="82"/>
      <c r="F160" s="82"/>
      <c r="G160" s="82"/>
      <c r="H160" s="38"/>
      <c r="I160" s="43"/>
      <c r="J160" s="43"/>
      <c r="K160" s="43"/>
      <c r="L160" s="43"/>
      <c r="M160" s="48"/>
      <c r="O160" s="47"/>
      <c r="P160" s="47"/>
      <c r="Q160" s="47"/>
      <c r="R160" s="47"/>
      <c r="S160" s="47"/>
      <c r="T160" s="43"/>
      <c r="U160" s="43"/>
      <c r="V160" s="43"/>
      <c r="W160" s="43"/>
      <c r="X160" s="48"/>
      <c r="Y160" s="47"/>
      <c r="Z160" s="47"/>
      <c r="AA160" s="47"/>
      <c r="AB160" s="43"/>
      <c r="AC160" s="43"/>
      <c r="AD160" s="43"/>
      <c r="AE160" s="43"/>
      <c r="AF160" s="43"/>
      <c r="AG160" s="43"/>
      <c r="AH160" s="110">
        <v>10013</v>
      </c>
      <c r="AI160" s="110"/>
      <c r="AJ160" s="110">
        <v>10021.11</v>
      </c>
      <c r="AK160" s="123">
        <f t="shared" si="67"/>
        <v>1.0008099470688105</v>
      </c>
    </row>
    <row r="161" spans="1:37" s="50" customFormat="1" ht="17.25" customHeight="1" x14ac:dyDescent="0.25">
      <c r="A161" s="36" t="s">
        <v>91</v>
      </c>
      <c r="B161" s="55" t="s">
        <v>92</v>
      </c>
      <c r="C161" s="82"/>
      <c r="D161" s="82"/>
      <c r="E161" s="82"/>
      <c r="F161" s="82"/>
      <c r="G161" s="82"/>
      <c r="H161" s="38"/>
      <c r="I161" s="43"/>
      <c r="J161" s="43"/>
      <c r="K161" s="43"/>
      <c r="L161" s="43"/>
      <c r="M161" s="48"/>
      <c r="O161" s="47"/>
      <c r="P161" s="47"/>
      <c r="Q161" s="47"/>
      <c r="R161" s="47"/>
      <c r="S161" s="47"/>
      <c r="T161" s="43"/>
      <c r="U161" s="43"/>
      <c r="V161" s="43"/>
      <c r="W161" s="43"/>
      <c r="X161" s="48"/>
      <c r="Y161" s="47"/>
      <c r="Z161" s="47"/>
      <c r="AA161" s="47"/>
      <c r="AB161" s="43"/>
      <c r="AC161" s="43"/>
      <c r="AD161" s="43"/>
      <c r="AE161" s="43"/>
      <c r="AF161" s="43"/>
      <c r="AG161" s="43"/>
      <c r="AH161" s="110">
        <v>810</v>
      </c>
      <c r="AI161" s="110"/>
      <c r="AJ161" s="110">
        <v>1586.14</v>
      </c>
      <c r="AK161" s="123">
        <f t="shared" si="67"/>
        <v>1.9581975308641977</v>
      </c>
    </row>
    <row r="162" spans="1:37" s="50" customFormat="1" ht="19.5" customHeight="1" x14ac:dyDescent="0.25">
      <c r="A162" s="36" t="s">
        <v>64</v>
      </c>
      <c r="B162" s="55" t="s">
        <v>46</v>
      </c>
      <c r="C162" s="82"/>
      <c r="D162" s="82"/>
      <c r="E162" s="82"/>
      <c r="F162" s="82"/>
      <c r="G162" s="82"/>
      <c r="H162" s="38"/>
      <c r="I162" s="43"/>
      <c r="J162" s="43"/>
      <c r="K162" s="43"/>
      <c r="L162" s="43"/>
      <c r="M162" s="48"/>
      <c r="O162" s="47"/>
      <c r="P162" s="47"/>
      <c r="Q162" s="47"/>
      <c r="R162" s="47"/>
      <c r="S162" s="47"/>
      <c r="T162" s="43"/>
      <c r="U162" s="43"/>
      <c r="V162" s="43"/>
      <c r="W162" s="43"/>
      <c r="X162" s="48"/>
      <c r="Y162" s="47"/>
      <c r="Z162" s="47"/>
      <c r="AA162" s="47"/>
      <c r="AB162" s="43">
        <v>22837</v>
      </c>
      <c r="AC162" s="43">
        <v>22837</v>
      </c>
      <c r="AD162" s="43"/>
      <c r="AE162" s="43"/>
      <c r="AF162" s="43"/>
      <c r="AG162" s="43"/>
      <c r="AH162" s="110">
        <v>6500</v>
      </c>
      <c r="AI162" s="110"/>
      <c r="AJ162" s="110">
        <v>7683.52</v>
      </c>
      <c r="AK162" s="123">
        <f>SUM(AJ162/AH162)</f>
        <v>1.18208</v>
      </c>
    </row>
    <row r="163" spans="1:37" s="50" customFormat="1" ht="47.4" customHeight="1" x14ac:dyDescent="0.25">
      <c r="A163" s="36" t="s">
        <v>141</v>
      </c>
      <c r="B163" s="126" t="s">
        <v>154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8"/>
      <c r="O163" s="47"/>
      <c r="P163" s="47"/>
      <c r="Q163" s="47"/>
      <c r="R163" s="47"/>
      <c r="S163" s="47"/>
      <c r="T163" s="43"/>
      <c r="U163" s="43"/>
      <c r="V163" s="43"/>
      <c r="W163" s="43"/>
      <c r="X163" s="48"/>
      <c r="Y163" s="47"/>
      <c r="Z163" s="47"/>
      <c r="AA163" s="47"/>
      <c r="AB163" s="43"/>
      <c r="AC163" s="43"/>
      <c r="AD163" s="43"/>
      <c r="AE163" s="43"/>
      <c r="AF163" s="43"/>
      <c r="AG163" s="43"/>
      <c r="AH163" s="110">
        <v>67092</v>
      </c>
      <c r="AI163" s="110"/>
      <c r="AJ163" s="110">
        <v>68991.08</v>
      </c>
      <c r="AK163" s="123">
        <f t="shared" ref="AK163:AK169" si="68">SUM(AJ163/AH163)</f>
        <v>1.0283056102068802</v>
      </c>
    </row>
    <row r="164" spans="1:37" s="50" customFormat="1" ht="22.5" customHeight="1" x14ac:dyDescent="0.3">
      <c r="A164" s="160" t="s">
        <v>163</v>
      </c>
      <c r="B164" s="168" t="s">
        <v>169</v>
      </c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7"/>
      <c r="N164" s="161"/>
      <c r="O164" s="157"/>
      <c r="P164" s="157"/>
      <c r="Q164" s="157"/>
      <c r="R164" s="157"/>
      <c r="S164" s="157"/>
      <c r="T164" s="158"/>
      <c r="U164" s="158"/>
      <c r="V164" s="158"/>
      <c r="W164" s="158"/>
      <c r="X164" s="157"/>
      <c r="Y164" s="157"/>
      <c r="Z164" s="157"/>
      <c r="AA164" s="157"/>
      <c r="AB164" s="158"/>
      <c r="AC164" s="158"/>
      <c r="AD164" s="158"/>
      <c r="AE164" s="158"/>
      <c r="AF164" s="158"/>
      <c r="AG164" s="158"/>
      <c r="AH164" s="162">
        <f>SUM(AH165:AH166)</f>
        <v>200</v>
      </c>
      <c r="AI164" s="162"/>
      <c r="AJ164" s="162">
        <f>SUM(AJ165:AJ166)</f>
        <v>0</v>
      </c>
      <c r="AK164" s="163">
        <f t="shared" si="68"/>
        <v>0</v>
      </c>
    </row>
    <row r="165" spans="1:37" s="50" customFormat="1" ht="30.45" customHeight="1" x14ac:dyDescent="0.25">
      <c r="A165" s="36" t="s">
        <v>187</v>
      </c>
      <c r="B165" s="37" t="s">
        <v>188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8"/>
      <c r="O165" s="47"/>
      <c r="P165" s="47"/>
      <c r="Q165" s="47"/>
      <c r="R165" s="47"/>
      <c r="S165" s="47"/>
      <c r="T165" s="43"/>
      <c r="U165" s="43"/>
      <c r="V165" s="43"/>
      <c r="W165" s="43"/>
      <c r="X165" s="48"/>
      <c r="Y165" s="47"/>
      <c r="Z165" s="47"/>
      <c r="AA165" s="47"/>
      <c r="AB165" s="43"/>
      <c r="AC165" s="43"/>
      <c r="AD165" s="43"/>
      <c r="AE165" s="43"/>
      <c r="AF165" s="43"/>
      <c r="AG165" s="43"/>
      <c r="AH165" s="110">
        <v>100</v>
      </c>
      <c r="AI165" s="110"/>
      <c r="AJ165" s="110">
        <v>0</v>
      </c>
      <c r="AK165" s="123">
        <f t="shared" si="68"/>
        <v>0</v>
      </c>
    </row>
    <row r="166" spans="1:37" s="50" customFormat="1" ht="18.600000000000001" customHeight="1" x14ac:dyDescent="0.25">
      <c r="A166" s="36" t="s">
        <v>59</v>
      </c>
      <c r="B166" s="64" t="s">
        <v>49</v>
      </c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8"/>
      <c r="O166" s="47"/>
      <c r="P166" s="47"/>
      <c r="Q166" s="47"/>
      <c r="R166" s="47"/>
      <c r="S166" s="47"/>
      <c r="T166" s="43"/>
      <c r="U166" s="43"/>
      <c r="V166" s="43"/>
      <c r="W166" s="43"/>
      <c r="X166" s="48"/>
      <c r="Y166" s="47"/>
      <c r="Z166" s="47"/>
      <c r="AA166" s="47"/>
      <c r="AB166" s="43"/>
      <c r="AC166" s="43"/>
      <c r="AD166" s="43"/>
      <c r="AE166" s="43"/>
      <c r="AF166" s="43"/>
      <c r="AG166" s="43"/>
      <c r="AH166" s="110">
        <v>100</v>
      </c>
      <c r="AI166" s="110"/>
      <c r="AJ166" s="110">
        <v>0</v>
      </c>
      <c r="AK166" s="123">
        <f t="shared" si="68"/>
        <v>0</v>
      </c>
    </row>
    <row r="167" spans="1:37" s="50" customFormat="1" ht="58.2" customHeight="1" x14ac:dyDescent="0.3">
      <c r="A167" s="160" t="s">
        <v>223</v>
      </c>
      <c r="B167" s="168" t="s">
        <v>224</v>
      </c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7"/>
      <c r="N167" s="161"/>
      <c r="O167" s="157"/>
      <c r="P167" s="157"/>
      <c r="Q167" s="157"/>
      <c r="R167" s="157"/>
      <c r="S167" s="157"/>
      <c r="T167" s="158"/>
      <c r="U167" s="158"/>
      <c r="V167" s="158"/>
      <c r="W167" s="158"/>
      <c r="X167" s="157"/>
      <c r="Y167" s="157"/>
      <c r="Z167" s="157"/>
      <c r="AA167" s="157"/>
      <c r="AB167" s="158"/>
      <c r="AC167" s="158"/>
      <c r="AD167" s="158"/>
      <c r="AE167" s="158"/>
      <c r="AF167" s="158"/>
      <c r="AG167" s="158"/>
      <c r="AH167" s="162">
        <f>SUM(AH168)</f>
        <v>16434</v>
      </c>
      <c r="AI167" s="162"/>
      <c r="AJ167" s="162">
        <f>SUM(AJ168)</f>
        <v>16203.67</v>
      </c>
      <c r="AK167" s="163">
        <f t="shared" ref="AK167:AK168" si="69">SUM(AJ167/AH167)</f>
        <v>0.98598454423755633</v>
      </c>
    </row>
    <row r="168" spans="1:37" s="50" customFormat="1" ht="49.2" customHeight="1" x14ac:dyDescent="0.25">
      <c r="A168" s="36" t="s">
        <v>58</v>
      </c>
      <c r="B168" s="37" t="s">
        <v>34</v>
      </c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8"/>
      <c r="O168" s="47"/>
      <c r="P168" s="47"/>
      <c r="Q168" s="47"/>
      <c r="R168" s="47"/>
      <c r="S168" s="47"/>
      <c r="T168" s="43"/>
      <c r="U168" s="43"/>
      <c r="V168" s="43"/>
      <c r="W168" s="43"/>
      <c r="X168" s="48"/>
      <c r="Y168" s="47"/>
      <c r="Z168" s="47"/>
      <c r="AA168" s="47"/>
      <c r="AB168" s="43"/>
      <c r="AC168" s="43"/>
      <c r="AD168" s="43"/>
      <c r="AE168" s="43"/>
      <c r="AF168" s="43"/>
      <c r="AG168" s="43"/>
      <c r="AH168" s="110">
        <v>16434</v>
      </c>
      <c r="AI168" s="110"/>
      <c r="AJ168" s="110">
        <v>16203.67</v>
      </c>
      <c r="AK168" s="123">
        <f t="shared" si="69"/>
        <v>0.98598454423755633</v>
      </c>
    </row>
    <row r="169" spans="1:37" s="42" customFormat="1" ht="23.1" customHeight="1" x14ac:dyDescent="0.3">
      <c r="A169" s="34" t="s">
        <v>130</v>
      </c>
      <c r="B169" s="35" t="s">
        <v>3</v>
      </c>
      <c r="C169" s="41" t="e">
        <f>SUM(C170:C180)</f>
        <v>#REF!</v>
      </c>
      <c r="D169" s="41" t="e">
        <f>SUM(D170:D180)</f>
        <v>#REF!</v>
      </c>
      <c r="E169" s="41" t="e">
        <f>SUM(E170:E180)</f>
        <v>#REF!</v>
      </c>
      <c r="F169" s="41" t="e">
        <f>SUM(F170:F180)</f>
        <v>#REF!</v>
      </c>
      <c r="G169" s="41" t="e">
        <f>SUM(G170:G180)</f>
        <v>#REF!</v>
      </c>
      <c r="H169" s="41" t="e">
        <f>SUM(H174+H175+#REF!+#REF!+#REF!)</f>
        <v>#REF!</v>
      </c>
      <c r="I169" s="41"/>
      <c r="J169" s="41"/>
      <c r="K169" s="41"/>
      <c r="L169" s="41"/>
      <c r="M169" s="41" t="e">
        <f>SUM(M174+M175+#REF!+#REF!+#REF!)</f>
        <v>#REF!</v>
      </c>
      <c r="N169" s="41" t="e">
        <f>SUM(N174+N175+#REF!+#REF!+#REF!)</f>
        <v>#REF!</v>
      </c>
      <c r="O169" s="41" t="e">
        <f>SUM(O174+O175+#REF!+#REF!+#REF!)</f>
        <v>#REF!</v>
      </c>
      <c r="P169" s="41" t="e">
        <f>SUM(P174+P175+#REF!+#REF!+#REF!)</f>
        <v>#REF!</v>
      </c>
      <c r="Q169" s="41" t="e">
        <f>SUM(Q174+Q175+#REF!+#REF!+#REF!)</f>
        <v>#REF!</v>
      </c>
      <c r="R169" s="41" t="e">
        <f>SUM(R174+R175+#REF!+#REF!+#REF!)</f>
        <v>#REF!</v>
      </c>
      <c r="S169" s="41" t="e">
        <f>SUM(S174+S175+#REF!+#REF!+#REF!)</f>
        <v>#REF!</v>
      </c>
      <c r="T169" s="41" t="e">
        <f>SUM(T174+#REF!+#REF!+#REF!+#REF!+#REF!+#REF!)</f>
        <v>#REF!</v>
      </c>
      <c r="U169" s="41" t="e">
        <f>SUM(U174+#REF!+#REF!+#REF!+#REF!+#REF!+#REF!)</f>
        <v>#REF!</v>
      </c>
      <c r="V169" s="41" t="e">
        <f>SUM(V174+#REF!+#REF!+#REF!+#REF!+#REF!+#REF!)</f>
        <v>#REF!</v>
      </c>
      <c r="W169" s="41" t="e">
        <f>SUM(W174+#REF!+#REF!+#REF!+#REF!+#REF!+#REF!)</f>
        <v>#REF!</v>
      </c>
      <c r="X169" s="41" t="e">
        <f>SUM(X174+#REF!+#REF!+#REF!+#REF!+#REF!+#REF!)</f>
        <v>#REF!</v>
      </c>
      <c r="Y169" s="41" t="e">
        <f>SUM(Y174+#REF!+#REF!+#REF!+#REF!+#REF!+#REF!)</f>
        <v>#REF!</v>
      </c>
      <c r="Z169" s="41" t="e">
        <f>SUM(Z174+#REF!+#REF!+#REF!+#REF!+#REF!+#REF!)</f>
        <v>#REF!</v>
      </c>
      <c r="AA169" s="41" t="e">
        <f>SUM(AA174+#REF!+#REF!+#REF!+#REF!+#REF!+#REF!)</f>
        <v>#REF!</v>
      </c>
      <c r="AB169" s="41" t="e">
        <f t="shared" ref="AB169:AG169" si="70">SUM(AB174:AB181)</f>
        <v>#REF!</v>
      </c>
      <c r="AC169" s="41" t="e">
        <f t="shared" si="70"/>
        <v>#REF!</v>
      </c>
      <c r="AD169" s="41" t="e">
        <f t="shared" si="70"/>
        <v>#REF!</v>
      </c>
      <c r="AE169" s="41" t="e">
        <f t="shared" si="70"/>
        <v>#REF!</v>
      </c>
      <c r="AF169" s="41" t="e">
        <f t="shared" si="70"/>
        <v>#REF!</v>
      </c>
      <c r="AG169" s="41" t="e">
        <f t="shared" si="70"/>
        <v>#REF!</v>
      </c>
      <c r="AH169" s="112">
        <f>SUM(AH170:AH173)</f>
        <v>476067</v>
      </c>
      <c r="AI169" s="112" t="e">
        <f>SUM(AI174:AI181)</f>
        <v>#REF!</v>
      </c>
      <c r="AJ169" s="112">
        <f>SUM(AJ170:AJ173)</f>
        <v>296690.05</v>
      </c>
      <c r="AK169" s="122">
        <f t="shared" si="68"/>
        <v>0.62321070353542674</v>
      </c>
    </row>
    <row r="170" spans="1:37" s="50" customFormat="1" ht="17.25" customHeight="1" x14ac:dyDescent="0.25">
      <c r="A170" s="36" t="s">
        <v>91</v>
      </c>
      <c r="B170" s="126" t="s">
        <v>92</v>
      </c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8"/>
      <c r="O170" s="47"/>
      <c r="P170" s="47"/>
      <c r="Q170" s="47"/>
      <c r="R170" s="47"/>
      <c r="S170" s="47"/>
      <c r="T170" s="43"/>
      <c r="U170" s="43"/>
      <c r="V170" s="43"/>
      <c r="W170" s="43"/>
      <c r="X170" s="48"/>
      <c r="Y170" s="47"/>
      <c r="Z170" s="47"/>
      <c r="AA170" s="47"/>
      <c r="AB170" s="43"/>
      <c r="AC170" s="43"/>
      <c r="AD170" s="43"/>
      <c r="AE170" s="43"/>
      <c r="AF170" s="43"/>
      <c r="AG170" s="43"/>
      <c r="AH170" s="110">
        <v>0</v>
      </c>
      <c r="AI170" s="110"/>
      <c r="AJ170" s="110">
        <v>2815.21</v>
      </c>
      <c r="AK170" s="124" t="s">
        <v>119</v>
      </c>
    </row>
    <row r="171" spans="1:37" s="50" customFormat="1" ht="17.25" customHeight="1" x14ac:dyDescent="0.25">
      <c r="A171" s="36" t="s">
        <v>64</v>
      </c>
      <c r="B171" s="55" t="s">
        <v>46</v>
      </c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8"/>
      <c r="O171" s="47"/>
      <c r="P171" s="47"/>
      <c r="Q171" s="47"/>
      <c r="R171" s="47"/>
      <c r="S171" s="47"/>
      <c r="T171" s="43"/>
      <c r="U171" s="43"/>
      <c r="V171" s="43"/>
      <c r="W171" s="43"/>
      <c r="X171" s="48"/>
      <c r="Y171" s="47"/>
      <c r="Z171" s="47"/>
      <c r="AA171" s="47"/>
      <c r="AB171" s="43"/>
      <c r="AC171" s="43"/>
      <c r="AD171" s="43"/>
      <c r="AE171" s="43"/>
      <c r="AF171" s="43"/>
      <c r="AG171" s="43"/>
      <c r="AH171" s="110">
        <v>0</v>
      </c>
      <c r="AI171" s="110"/>
      <c r="AJ171" s="110">
        <v>1171.73</v>
      </c>
      <c r="AK171" s="124" t="s">
        <v>119</v>
      </c>
    </row>
    <row r="172" spans="1:37" s="50" customFormat="1" ht="49.2" customHeight="1" x14ac:dyDescent="0.25">
      <c r="A172" s="36" t="s">
        <v>65</v>
      </c>
      <c r="B172" s="37" t="s">
        <v>190</v>
      </c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8"/>
      <c r="O172" s="47"/>
      <c r="P172" s="47"/>
      <c r="Q172" s="47"/>
      <c r="R172" s="47"/>
      <c r="S172" s="47"/>
      <c r="T172" s="43"/>
      <c r="U172" s="43"/>
      <c r="V172" s="43"/>
      <c r="W172" s="43"/>
      <c r="X172" s="48"/>
      <c r="Y172" s="47"/>
      <c r="Z172" s="47"/>
      <c r="AA172" s="47"/>
      <c r="AB172" s="43"/>
      <c r="AC172" s="43"/>
      <c r="AD172" s="43"/>
      <c r="AE172" s="43"/>
      <c r="AF172" s="43"/>
      <c r="AG172" s="43"/>
      <c r="AH172" s="110">
        <v>234300</v>
      </c>
      <c r="AI172" s="110"/>
      <c r="AJ172" s="110">
        <v>232584.86</v>
      </c>
      <c r="AK172" s="123">
        <f t="shared" ref="AK172:AK178" si="71">SUM(AJ172/AH172)</f>
        <v>0.99267972684592398</v>
      </c>
    </row>
    <row r="173" spans="1:37" s="50" customFormat="1" ht="51" customHeight="1" x14ac:dyDescent="0.25">
      <c r="A173" s="36" t="s">
        <v>128</v>
      </c>
      <c r="B173" s="126" t="s">
        <v>129</v>
      </c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8"/>
      <c r="O173" s="47"/>
      <c r="P173" s="47"/>
      <c r="Q173" s="47"/>
      <c r="R173" s="47"/>
      <c r="S173" s="47"/>
      <c r="T173" s="43"/>
      <c r="U173" s="43"/>
      <c r="V173" s="43"/>
      <c r="W173" s="43"/>
      <c r="X173" s="48"/>
      <c r="Y173" s="47"/>
      <c r="Z173" s="47"/>
      <c r="AA173" s="47"/>
      <c r="AB173" s="43"/>
      <c r="AC173" s="43"/>
      <c r="AD173" s="43"/>
      <c r="AE173" s="43"/>
      <c r="AF173" s="43"/>
      <c r="AG173" s="43"/>
      <c r="AH173" s="110">
        <v>241767</v>
      </c>
      <c r="AI173" s="110"/>
      <c r="AJ173" s="110">
        <v>60118.25</v>
      </c>
      <c r="AK173" s="123">
        <f t="shared" si="71"/>
        <v>0.24866193483808791</v>
      </c>
    </row>
    <row r="174" spans="1:37" s="33" customFormat="1" ht="25.05" customHeight="1" thickBot="1" x14ac:dyDescent="0.35">
      <c r="A174" s="32" t="s">
        <v>0</v>
      </c>
      <c r="B174" s="133" t="s">
        <v>19</v>
      </c>
      <c r="C174" s="138" t="e">
        <f>SUM(C175+#REF!+#REF!)</f>
        <v>#REF!</v>
      </c>
      <c r="D174" s="138" t="e">
        <f>SUM(D175+#REF!+#REF!)</f>
        <v>#REF!</v>
      </c>
      <c r="E174" s="138" t="e">
        <f>SUM(E175+#REF!+#REF!)</f>
        <v>#REF!</v>
      </c>
      <c r="F174" s="138" t="e">
        <f>SUM(F175+#REF!+#REF!)</f>
        <v>#REF!</v>
      </c>
      <c r="G174" s="138" t="e">
        <f>SUM(G175+#REF!+#REF!)</f>
        <v>#REF!</v>
      </c>
      <c r="H174" s="138" t="e">
        <f>SUM(H175+H178)</f>
        <v>#REF!</v>
      </c>
      <c r="I174" s="138"/>
      <c r="J174" s="138"/>
      <c r="K174" s="138"/>
      <c r="L174" s="138"/>
      <c r="M174" s="138" t="e">
        <f t="shared" ref="M174:S174" si="72">SUM(M175+M178)</f>
        <v>#REF!</v>
      </c>
      <c r="N174" s="138" t="e">
        <f t="shared" si="72"/>
        <v>#REF!</v>
      </c>
      <c r="O174" s="138" t="e">
        <f t="shared" si="72"/>
        <v>#REF!</v>
      </c>
      <c r="P174" s="138" t="e">
        <f t="shared" si="72"/>
        <v>#REF!</v>
      </c>
      <c r="Q174" s="138" t="e">
        <f t="shared" si="72"/>
        <v>#REF!</v>
      </c>
      <c r="R174" s="138" t="e">
        <f t="shared" si="72"/>
        <v>#REF!</v>
      </c>
      <c r="S174" s="138" t="e">
        <f t="shared" si="72"/>
        <v>#REF!</v>
      </c>
      <c r="T174" s="138" t="e">
        <f>SUM(T175+T178+#REF!)</f>
        <v>#REF!</v>
      </c>
      <c r="U174" s="138" t="e">
        <f>SUM(U175+U178+#REF!)</f>
        <v>#REF!</v>
      </c>
      <c r="V174" s="138" t="e">
        <f>SUM(V175+V178+#REF!)</f>
        <v>#REF!</v>
      </c>
      <c r="W174" s="138" t="e">
        <f>SUM(W175+W178+#REF!)</f>
        <v>#REF!</v>
      </c>
      <c r="X174" s="138" t="e">
        <f>SUM(X175+X178+#REF!)</f>
        <v>#REF!</v>
      </c>
      <c r="Y174" s="138" t="e">
        <f>SUM(Y175+Y178+#REF!)</f>
        <v>#REF!</v>
      </c>
      <c r="Z174" s="138" t="e">
        <f>SUM(Z175+Z178+#REF!)</f>
        <v>#REF!</v>
      </c>
      <c r="AA174" s="138" t="e">
        <f>SUM(AA175+AA178+#REF!)</f>
        <v>#REF!</v>
      </c>
      <c r="AB174" s="138" t="e">
        <f>SUM(AB175+AB178+#REF!+#REF!)</f>
        <v>#REF!</v>
      </c>
      <c r="AC174" s="138" t="e">
        <f>SUM(AC175+AC178+#REF!+#REF!)</f>
        <v>#REF!</v>
      </c>
      <c r="AD174" s="138" t="e">
        <f>SUM(AD175+AD178+#REF!+#REF!)</f>
        <v>#REF!</v>
      </c>
      <c r="AE174" s="138" t="e">
        <f>SUM(AE175+AE178+#REF!+#REF!)</f>
        <v>#REF!</v>
      </c>
      <c r="AF174" s="138" t="e">
        <f>SUM(AF175+AF178+#REF!+#REF!)</f>
        <v>#REF!</v>
      </c>
      <c r="AG174" s="138" t="e">
        <f>SUM(AG175+AG178+#REF!+#REF!)</f>
        <v>#REF!</v>
      </c>
      <c r="AH174" s="139">
        <f>SUM(AH175+AH178)</f>
        <v>1731433</v>
      </c>
      <c r="AI174" s="139" t="e">
        <f>SUM(AI175+AI178+#REF!+#REF!)</f>
        <v>#REF!</v>
      </c>
      <c r="AJ174" s="139">
        <f>SUM(AJ175+AJ178)</f>
        <v>1692386.6099999999</v>
      </c>
      <c r="AK174" s="136">
        <f t="shared" si="71"/>
        <v>0.97744851230165986</v>
      </c>
    </row>
    <row r="175" spans="1:37" s="63" customFormat="1" ht="23.1" customHeight="1" thickTop="1" x14ac:dyDescent="0.3">
      <c r="A175" s="34" t="s">
        <v>32</v>
      </c>
      <c r="B175" s="40" t="s">
        <v>4</v>
      </c>
      <c r="C175" s="62" t="e">
        <f>SUM(#REF!)</f>
        <v>#REF!</v>
      </c>
      <c r="D175" s="62" t="e">
        <f>SUM(#REF!)</f>
        <v>#REF!</v>
      </c>
      <c r="E175" s="62" t="e">
        <f>SUM(#REF!)</f>
        <v>#REF!</v>
      </c>
      <c r="F175" s="62" t="e">
        <f>SUM(#REF!)</f>
        <v>#REF!</v>
      </c>
      <c r="G175" s="62" t="e">
        <f>SUM(#REF!)</f>
        <v>#REF!</v>
      </c>
      <c r="H175" s="62" t="e">
        <f>SUM(#REF!)</f>
        <v>#REF!</v>
      </c>
      <c r="I175" s="62"/>
      <c r="J175" s="62"/>
      <c r="K175" s="62"/>
      <c r="L175" s="62"/>
      <c r="M175" s="62" t="e">
        <f>SUM(#REF!)</f>
        <v>#REF!</v>
      </c>
      <c r="N175" s="62" t="e">
        <f>SUM(#REF!)</f>
        <v>#REF!</v>
      </c>
      <c r="O175" s="62" t="e">
        <f>SUM(#REF!)</f>
        <v>#REF!</v>
      </c>
      <c r="P175" s="62" t="e">
        <f>SUM(#REF!)</f>
        <v>#REF!</v>
      </c>
      <c r="Q175" s="62" t="e">
        <f>SUM(#REF!)</f>
        <v>#REF!</v>
      </c>
      <c r="R175" s="62" t="e">
        <f>SUM(#REF!)</f>
        <v>#REF!</v>
      </c>
      <c r="S175" s="62" t="e">
        <f>SUM(#REF!)</f>
        <v>#REF!</v>
      </c>
      <c r="T175" s="62" t="e">
        <f>SUM(#REF!+#REF!+#REF!)</f>
        <v>#REF!</v>
      </c>
      <c r="U175" s="62" t="e">
        <f>SUM(#REF!+#REF!+#REF!)</f>
        <v>#REF!</v>
      </c>
      <c r="V175" s="62" t="e">
        <f>SUM(#REF!+#REF!+#REF!)</f>
        <v>#REF!</v>
      </c>
      <c r="W175" s="62" t="e">
        <f>SUM(#REF!+#REF!+#REF!)</f>
        <v>#REF!</v>
      </c>
      <c r="X175" s="62" t="e">
        <f>SUM(#REF!+#REF!+#REF!)</f>
        <v>#REF!</v>
      </c>
      <c r="Y175" s="62" t="e">
        <f>SUM(#REF!+#REF!+#REF!)</f>
        <v>#REF!</v>
      </c>
      <c r="Z175" s="62" t="e">
        <f>SUM(#REF!+#REF!+#REF!)</f>
        <v>#REF!</v>
      </c>
      <c r="AA175" s="62" t="e">
        <f>SUM(#REF!+#REF!+#REF!)</f>
        <v>#REF!</v>
      </c>
      <c r="AB175" s="62">
        <f t="shared" ref="AB175:AI175" si="73">SUM(AB176:AB176)</f>
        <v>77570</v>
      </c>
      <c r="AC175" s="62">
        <f t="shared" si="73"/>
        <v>77570</v>
      </c>
      <c r="AD175" s="62">
        <f t="shared" si="73"/>
        <v>0</v>
      </c>
      <c r="AE175" s="62">
        <f t="shared" si="73"/>
        <v>0</v>
      </c>
      <c r="AF175" s="62">
        <f t="shared" si="73"/>
        <v>0</v>
      </c>
      <c r="AG175" s="62">
        <f t="shared" si="73"/>
        <v>0</v>
      </c>
      <c r="AH175" s="115">
        <f>SUM(AH176:AH177)</f>
        <v>72734</v>
      </c>
      <c r="AI175" s="115">
        <f t="shared" si="73"/>
        <v>0</v>
      </c>
      <c r="AJ175" s="115">
        <f>SUM(AJ176:AJ177)</f>
        <v>73890.39</v>
      </c>
      <c r="AK175" s="122">
        <f t="shared" si="71"/>
        <v>1.0158988918525036</v>
      </c>
    </row>
    <row r="176" spans="1:37" s="39" customFormat="1" ht="15.75" customHeight="1" x14ac:dyDescent="0.3">
      <c r="A176" s="32" t="s">
        <v>62</v>
      </c>
      <c r="B176" s="55" t="s">
        <v>45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2"/>
      <c r="O176" s="53"/>
      <c r="P176" s="53"/>
      <c r="Q176" s="53"/>
      <c r="R176" s="53"/>
      <c r="S176" s="53"/>
      <c r="T176" s="51"/>
      <c r="U176" s="51"/>
      <c r="V176" s="51"/>
      <c r="W176" s="51"/>
      <c r="X176" s="52"/>
      <c r="Y176" s="53"/>
      <c r="Z176" s="53"/>
      <c r="AA176" s="53"/>
      <c r="AB176" s="43">
        <v>77570</v>
      </c>
      <c r="AC176" s="43">
        <v>77570</v>
      </c>
      <c r="AD176" s="51"/>
      <c r="AE176" s="51"/>
      <c r="AF176" s="51"/>
      <c r="AG176" s="51"/>
      <c r="AH176" s="110">
        <v>72734</v>
      </c>
      <c r="AI176" s="110"/>
      <c r="AJ176" s="111">
        <v>73879.34</v>
      </c>
      <c r="AK176" s="123">
        <f t="shared" si="71"/>
        <v>1.0157469684054226</v>
      </c>
    </row>
    <row r="177" spans="1:37" s="39" customFormat="1" ht="18.75" customHeight="1" x14ac:dyDescent="0.3">
      <c r="A177" s="36" t="s">
        <v>91</v>
      </c>
      <c r="B177" s="126" t="s">
        <v>92</v>
      </c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4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111">
        <v>0</v>
      </c>
      <c r="AI177" s="111"/>
      <c r="AJ177" s="111">
        <v>11.05</v>
      </c>
      <c r="AK177" s="124" t="s">
        <v>119</v>
      </c>
    </row>
    <row r="178" spans="1:37" s="63" customFormat="1" ht="21" customHeight="1" x14ac:dyDescent="0.3">
      <c r="A178" s="34" t="s">
        <v>23</v>
      </c>
      <c r="B178" s="40" t="s">
        <v>21</v>
      </c>
      <c r="C178" s="62"/>
      <c r="D178" s="62"/>
      <c r="E178" s="62"/>
      <c r="F178" s="62"/>
      <c r="G178" s="62"/>
      <c r="H178" s="62">
        <f>SUM(H180)</f>
        <v>1472555</v>
      </c>
      <c r="I178" s="62"/>
      <c r="J178" s="62"/>
      <c r="K178" s="62"/>
      <c r="L178" s="62"/>
      <c r="M178" s="62">
        <f t="shared" ref="M178:AI178" si="74">SUM(M180)</f>
        <v>0</v>
      </c>
      <c r="N178" s="62">
        <f t="shared" si="74"/>
        <v>0</v>
      </c>
      <c r="O178" s="62">
        <f t="shared" si="74"/>
        <v>0</v>
      </c>
      <c r="P178" s="62">
        <f t="shared" si="74"/>
        <v>0</v>
      </c>
      <c r="Q178" s="62">
        <f t="shared" si="74"/>
        <v>0</v>
      </c>
      <c r="R178" s="62">
        <f t="shared" si="74"/>
        <v>0</v>
      </c>
      <c r="S178" s="62">
        <f t="shared" si="74"/>
        <v>0</v>
      </c>
      <c r="T178" s="62">
        <f t="shared" si="74"/>
        <v>1583615</v>
      </c>
      <c r="U178" s="62">
        <f t="shared" si="74"/>
        <v>0</v>
      </c>
      <c r="V178" s="62">
        <f t="shared" si="74"/>
        <v>0</v>
      </c>
      <c r="W178" s="62">
        <f t="shared" si="74"/>
        <v>1583615</v>
      </c>
      <c r="X178" s="62">
        <f t="shared" si="74"/>
        <v>0</v>
      </c>
      <c r="Y178" s="62">
        <f t="shared" si="74"/>
        <v>0</v>
      </c>
      <c r="Z178" s="62">
        <f t="shared" si="74"/>
        <v>0</v>
      </c>
      <c r="AA178" s="62">
        <f t="shared" si="74"/>
        <v>0</v>
      </c>
      <c r="AB178" s="62">
        <f t="shared" si="74"/>
        <v>1935694</v>
      </c>
      <c r="AC178" s="62">
        <f t="shared" si="74"/>
        <v>0</v>
      </c>
      <c r="AD178" s="62">
        <f t="shared" si="74"/>
        <v>0</v>
      </c>
      <c r="AE178" s="62">
        <f t="shared" si="74"/>
        <v>1935694</v>
      </c>
      <c r="AF178" s="62">
        <f t="shared" si="74"/>
        <v>0</v>
      </c>
      <c r="AG178" s="62">
        <f t="shared" si="74"/>
        <v>0</v>
      </c>
      <c r="AH178" s="115">
        <f>SUM(AH179:AH180)</f>
        <v>1658699</v>
      </c>
      <c r="AI178" s="115">
        <f t="shared" si="74"/>
        <v>0</v>
      </c>
      <c r="AJ178" s="115">
        <f>SUM(AJ179:AJ180)</f>
        <v>1618496.22</v>
      </c>
      <c r="AK178" s="122">
        <f t="shared" si="71"/>
        <v>0.97576246202596129</v>
      </c>
    </row>
    <row r="179" spans="1:37" s="50" customFormat="1" ht="21" customHeight="1" x14ac:dyDescent="0.25">
      <c r="A179" s="36" t="s">
        <v>91</v>
      </c>
      <c r="B179" s="55" t="s">
        <v>116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9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110">
        <v>0</v>
      </c>
      <c r="AI179" s="110"/>
      <c r="AJ179" s="110">
        <v>157.84</v>
      </c>
      <c r="AK179" s="124" t="s">
        <v>119</v>
      </c>
    </row>
    <row r="180" spans="1:37" s="50" customFormat="1" ht="46.2" customHeight="1" x14ac:dyDescent="0.25">
      <c r="A180" s="36" t="s">
        <v>58</v>
      </c>
      <c r="B180" s="37" t="s">
        <v>34</v>
      </c>
      <c r="C180" s="43"/>
      <c r="D180" s="43"/>
      <c r="E180" s="43"/>
      <c r="F180" s="43"/>
      <c r="G180" s="43"/>
      <c r="H180" s="43">
        <v>1472555</v>
      </c>
      <c r="I180" s="43"/>
      <c r="J180" s="43"/>
      <c r="K180" s="43"/>
      <c r="L180" s="43"/>
      <c r="M180" s="44"/>
      <c r="N180" s="45"/>
      <c r="O180" s="46"/>
      <c r="P180" s="47"/>
      <c r="Q180" s="47"/>
      <c r="R180" s="47"/>
      <c r="S180" s="47"/>
      <c r="T180" s="43">
        <v>1583615</v>
      </c>
      <c r="U180" s="43"/>
      <c r="V180" s="43"/>
      <c r="W180" s="43">
        <v>1583615</v>
      </c>
      <c r="X180" s="48"/>
      <c r="Y180" s="47"/>
      <c r="Z180" s="47"/>
      <c r="AA180" s="47"/>
      <c r="AB180" s="43">
        <v>1935694</v>
      </c>
      <c r="AC180" s="43"/>
      <c r="AD180" s="43"/>
      <c r="AE180" s="43">
        <v>1935694</v>
      </c>
      <c r="AF180" s="43"/>
      <c r="AG180" s="43"/>
      <c r="AH180" s="110">
        <v>1658699</v>
      </c>
      <c r="AI180" s="110"/>
      <c r="AJ180" s="110">
        <v>1618338.38</v>
      </c>
      <c r="AK180" s="123">
        <f>SUM(AJ180/AH180)</f>
        <v>0.97566730310924399</v>
      </c>
    </row>
    <row r="181" spans="1:37" s="33" customFormat="1" ht="21.75" customHeight="1" thickBot="1" x14ac:dyDescent="0.35">
      <c r="A181" s="32" t="s">
        <v>0</v>
      </c>
      <c r="B181" s="137" t="s">
        <v>69</v>
      </c>
      <c r="C181" s="138" t="e">
        <f>SUM(#REF!+#REF!+#REF!+#REF!+#REF!+#REF!+#REF!+#REF!+#REF!)</f>
        <v>#REF!</v>
      </c>
      <c r="D181" s="138" t="e">
        <f>SUM(#REF!+#REF!+#REF!+#REF!+#REF!+#REF!+#REF!+#REF!+#REF!)</f>
        <v>#REF!</v>
      </c>
      <c r="E181" s="138" t="e">
        <f>SUM(#REF!+#REF!+#REF!+#REF!+#REF!+#REF!+#REF!+#REF!+#REF!)</f>
        <v>#REF!</v>
      </c>
      <c r="F181" s="138" t="e">
        <f>SUM(#REF!+#REF!+#REF!+#REF!+#REF!+#REF!+#REF!+#REF!+#REF!+#REF!)</f>
        <v>#REF!</v>
      </c>
      <c r="G181" s="138" t="e">
        <f>SUM(#REF!+#REF!+#REF!+#REF!+#REF!+#REF!+#REF!+#REF!+#REF!+#REF!)</f>
        <v>#REF!</v>
      </c>
      <c r="H181" s="138" t="e">
        <f>SUM(#REF!+#REF!+#REF!+#REF!+#REF!+#REF!+#REF!+#REF!+#REF!)</f>
        <v>#REF!</v>
      </c>
      <c r="I181" s="138"/>
      <c r="J181" s="138"/>
      <c r="K181" s="138"/>
      <c r="L181" s="138"/>
      <c r="M181" s="138" t="e">
        <f>SUM(#REF!+M182+#REF!+#REF!+#REF!)</f>
        <v>#REF!</v>
      </c>
      <c r="N181" s="138" t="e">
        <f>SUM(#REF!+N182+#REF!+#REF!+#REF!)</f>
        <v>#REF!</v>
      </c>
      <c r="O181" s="138" t="e">
        <f>SUM(#REF!+O182+#REF!+#REF!+#REF!)</f>
        <v>#REF!</v>
      </c>
      <c r="P181" s="138" t="e">
        <f>SUM(#REF!+P182+#REF!+#REF!+#REF!)</f>
        <v>#REF!</v>
      </c>
      <c r="Q181" s="138" t="e">
        <f>SUM(#REF!+Q182+#REF!+#REF!+#REF!)</f>
        <v>#REF!</v>
      </c>
      <c r="R181" s="138" t="e">
        <f>SUM(#REF!+R182+#REF!+#REF!+#REF!)</f>
        <v>#REF!</v>
      </c>
      <c r="S181" s="138" t="e">
        <f>SUM(#REF!+S182+#REF!+#REF!+#REF!)</f>
        <v>#REF!</v>
      </c>
      <c r="T181" s="138" t="e">
        <f>SUM(#REF!+T182+#REF!+#REF!+#REF!+#REF!+#REF!+#REF!)</f>
        <v>#REF!</v>
      </c>
      <c r="U181" s="138" t="e">
        <f>SUM(#REF!+U182+#REF!+#REF!+#REF!+#REF!+#REF!+#REF!)</f>
        <v>#REF!</v>
      </c>
      <c r="V181" s="138" t="e">
        <f>SUM(#REF!+V182+#REF!+#REF!+#REF!+#REF!+#REF!+#REF!)</f>
        <v>#REF!</v>
      </c>
      <c r="W181" s="138" t="e">
        <f>SUM(#REF!+W182+#REF!+#REF!+#REF!+#REF!+#REF!+#REF!)</f>
        <v>#REF!</v>
      </c>
      <c r="X181" s="138" t="e">
        <f>SUM(#REF!+X182+#REF!+#REF!+#REF!+#REF!+#REF!+#REF!)</f>
        <v>#REF!</v>
      </c>
      <c r="Y181" s="138" t="e">
        <f>SUM(#REF!+Y182+#REF!+#REF!+#REF!+#REF!+#REF!+#REF!)</f>
        <v>#REF!</v>
      </c>
      <c r="Z181" s="138" t="e">
        <f>SUM(#REF!+Z182+#REF!+#REF!+#REF!+#REF!+#REF!+#REF!)</f>
        <v>#REF!</v>
      </c>
      <c r="AA181" s="138" t="e">
        <f>SUM(#REF!+AA182+#REF!+#REF!+#REF!+#REF!+#REF!+#REF!)</f>
        <v>#REF!</v>
      </c>
      <c r="AB181" s="138" t="e">
        <f>SUM(AB182+#REF!+AB193+#REF!)</f>
        <v>#REF!</v>
      </c>
      <c r="AC181" s="138" t="e">
        <f>SUM(AC182+#REF!+AC193+#REF!)</f>
        <v>#REF!</v>
      </c>
      <c r="AD181" s="138" t="e">
        <f>SUM(AD182+#REF!+AD193+#REF!)</f>
        <v>#REF!</v>
      </c>
      <c r="AE181" s="138" t="e">
        <f>SUM(AE182+#REF!+AE193+#REF!)</f>
        <v>#REF!</v>
      </c>
      <c r="AF181" s="138" t="e">
        <f>SUM(AF182+#REF!+AF193+#REF!)</f>
        <v>#REF!</v>
      </c>
      <c r="AG181" s="138" t="e">
        <f>SUM(AG182+#REF!+AG193+#REF!)</f>
        <v>#REF!</v>
      </c>
      <c r="AH181" s="139">
        <f>SUM(AH182+AH193)</f>
        <v>8238917</v>
      </c>
      <c r="AI181" s="139" t="e">
        <f>SUM(AI182+#REF!+AI193+#REF!)</f>
        <v>#REF!</v>
      </c>
      <c r="AJ181" s="139">
        <f>SUM(AJ182+AJ193)</f>
        <v>8251919.4199999999</v>
      </c>
      <c r="AK181" s="136">
        <f>SUM(AJ181/AH181)</f>
        <v>1.0015781710144671</v>
      </c>
    </row>
    <row r="182" spans="1:37" s="80" customFormat="1" ht="19.5" customHeight="1" thickTop="1" x14ac:dyDescent="0.3">
      <c r="A182" s="61" t="s">
        <v>71</v>
      </c>
      <c r="B182" s="83" t="s">
        <v>5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 t="e">
        <f>SUM(M191+#REF!+#REF!+#REF!)</f>
        <v>#REF!</v>
      </c>
      <c r="N182" s="62" t="e">
        <f>SUM(N191+#REF!+#REF!+#REF!)</f>
        <v>#REF!</v>
      </c>
      <c r="O182" s="62" t="e">
        <f>SUM(O191+#REF!+#REF!+#REF!)</f>
        <v>#REF!</v>
      </c>
      <c r="P182" s="62" t="e">
        <f>SUM(P191+#REF!+#REF!+#REF!)</f>
        <v>#REF!</v>
      </c>
      <c r="Q182" s="62" t="e">
        <f>SUM(Q191+#REF!+#REF!+#REF!)</f>
        <v>#REF!</v>
      </c>
      <c r="R182" s="62" t="e">
        <f>SUM(R191+#REF!+#REF!+#REF!)</f>
        <v>#REF!</v>
      </c>
      <c r="S182" s="62" t="e">
        <f>SUM(S191+#REF!+#REF!+#REF!)</f>
        <v>#REF!</v>
      </c>
      <c r="T182" s="62" t="e">
        <f>SUM(T191+#REF!+#REF!+#REF!+#REF!+#REF!)</f>
        <v>#REF!</v>
      </c>
      <c r="U182" s="62" t="e">
        <f>SUM(U191+#REF!+#REF!+#REF!+#REF!+#REF!)</f>
        <v>#REF!</v>
      </c>
      <c r="V182" s="62" t="e">
        <f>SUM(V191+#REF!+#REF!+#REF!+#REF!+#REF!)</f>
        <v>#REF!</v>
      </c>
      <c r="W182" s="62" t="e">
        <f>SUM(W191+#REF!+#REF!+#REF!+#REF!+#REF!)</f>
        <v>#REF!</v>
      </c>
      <c r="X182" s="62" t="e">
        <f>SUM(X191+#REF!+#REF!+#REF!+#REF!+#REF!)</f>
        <v>#REF!</v>
      </c>
      <c r="Y182" s="62" t="e">
        <f>SUM(Y191+#REF!+#REF!+#REF!+#REF!+#REF!)</f>
        <v>#REF!</v>
      </c>
      <c r="Z182" s="62" t="e">
        <f>SUM(Z191+#REF!+#REF!+#REF!+#REF!+#REF!)</f>
        <v>#REF!</v>
      </c>
      <c r="AA182" s="62" t="e">
        <f>SUM(AA191+#REF!+#REF!+#REF!+#REF!+#REF!)</f>
        <v>#REF!</v>
      </c>
      <c r="AB182" s="62">
        <f t="shared" ref="AB182:AG182" si="75">SUM(AB191:AB191)</f>
        <v>3401703</v>
      </c>
      <c r="AC182" s="62">
        <f t="shared" si="75"/>
        <v>0</v>
      </c>
      <c r="AD182" s="62">
        <f t="shared" si="75"/>
        <v>3401703</v>
      </c>
      <c r="AE182" s="62">
        <f t="shared" si="75"/>
        <v>0</v>
      </c>
      <c r="AF182" s="62">
        <f t="shared" si="75"/>
        <v>0</v>
      </c>
      <c r="AG182" s="62">
        <f t="shared" si="75"/>
        <v>0</v>
      </c>
      <c r="AH182" s="115">
        <f>SUM(AH183:AH192)</f>
        <v>8230597</v>
      </c>
      <c r="AI182" s="115">
        <f>SUM(AI191:AI191)</f>
        <v>0</v>
      </c>
      <c r="AJ182" s="115">
        <f>SUM(AJ183:AJ192)</f>
        <v>8239088.3300000001</v>
      </c>
      <c r="AK182" s="122">
        <f t="shared" ref="AK182:AK193" si="76">SUM(AJ182/AH182)</f>
        <v>1.0010316785040017</v>
      </c>
    </row>
    <row r="183" spans="1:37" s="50" customFormat="1" ht="34.799999999999997" customHeight="1" x14ac:dyDescent="0.25">
      <c r="A183" s="36" t="s">
        <v>121</v>
      </c>
      <c r="B183" s="37" t="s">
        <v>242</v>
      </c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8"/>
      <c r="O183" s="47"/>
      <c r="P183" s="47"/>
      <c r="Q183" s="47"/>
      <c r="R183" s="43"/>
      <c r="S183" s="43"/>
      <c r="T183" s="43"/>
      <c r="U183" s="43"/>
      <c r="V183" s="43"/>
      <c r="W183" s="43"/>
      <c r="X183" s="68"/>
      <c r="Y183" s="69"/>
      <c r="Z183" s="43"/>
      <c r="AA183" s="43"/>
      <c r="AB183" s="43"/>
      <c r="AC183" s="43"/>
      <c r="AD183" s="43"/>
      <c r="AE183" s="43"/>
      <c r="AF183" s="43"/>
      <c r="AG183" s="43"/>
      <c r="AH183" s="110">
        <v>1680</v>
      </c>
      <c r="AI183" s="110"/>
      <c r="AJ183" s="110">
        <v>1682.68</v>
      </c>
      <c r="AK183" s="123">
        <f t="shared" ref="AK183" si="77">SUM(AJ183/AH183)</f>
        <v>1.0015952380952382</v>
      </c>
    </row>
    <row r="184" spans="1:37" s="109" customFormat="1" ht="19.5" customHeight="1" x14ac:dyDescent="0.25">
      <c r="A184" s="36" t="s">
        <v>62</v>
      </c>
      <c r="B184" s="126" t="s">
        <v>132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9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110">
        <v>13929</v>
      </c>
      <c r="AI184" s="110"/>
      <c r="AJ184" s="110">
        <v>13929.33</v>
      </c>
      <c r="AK184" s="123">
        <f t="shared" ref="AK184" si="78">SUM(AJ184/AH184)</f>
        <v>1.0000236915787206</v>
      </c>
    </row>
    <row r="185" spans="1:37" s="39" customFormat="1" ht="19.5" customHeight="1" x14ac:dyDescent="0.3">
      <c r="A185" s="36" t="s">
        <v>63</v>
      </c>
      <c r="B185" s="126" t="s">
        <v>50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4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111">
        <v>5508169</v>
      </c>
      <c r="AI185" s="111"/>
      <c r="AJ185" s="111">
        <v>5526320.3899999997</v>
      </c>
      <c r="AK185" s="123">
        <f t="shared" si="76"/>
        <v>1.0032953582215796</v>
      </c>
    </row>
    <row r="186" spans="1:37" s="39" customFormat="1" ht="19.5" customHeight="1" x14ac:dyDescent="0.3">
      <c r="A186" s="36" t="s">
        <v>82</v>
      </c>
      <c r="B186" s="55" t="s">
        <v>191</v>
      </c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4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111">
        <v>0</v>
      </c>
      <c r="AI186" s="111"/>
      <c r="AJ186" s="111">
        <v>784</v>
      </c>
      <c r="AK186" s="124" t="s">
        <v>119</v>
      </c>
    </row>
    <row r="187" spans="1:37" s="39" customFormat="1" ht="18.75" customHeight="1" x14ac:dyDescent="0.3">
      <c r="A187" s="36" t="s">
        <v>91</v>
      </c>
      <c r="B187" s="126" t="s">
        <v>92</v>
      </c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4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111">
        <v>2550</v>
      </c>
      <c r="AI187" s="111"/>
      <c r="AJ187" s="111">
        <v>5633.67</v>
      </c>
      <c r="AK187" s="123">
        <f t="shared" si="76"/>
        <v>2.2092823529411767</v>
      </c>
    </row>
    <row r="188" spans="1:37" s="39" customFormat="1" ht="18.75" customHeight="1" x14ac:dyDescent="0.3">
      <c r="A188" s="36" t="s">
        <v>179</v>
      </c>
      <c r="B188" s="55" t="s">
        <v>180</v>
      </c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4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111">
        <v>142</v>
      </c>
      <c r="AI188" s="111"/>
      <c r="AJ188" s="111">
        <v>241.4</v>
      </c>
      <c r="AK188" s="123">
        <f t="shared" si="76"/>
        <v>1.7</v>
      </c>
    </row>
    <row r="189" spans="1:37" s="109" customFormat="1" ht="40.799999999999997" customHeight="1" x14ac:dyDescent="0.25">
      <c r="A189" s="36" t="s">
        <v>189</v>
      </c>
      <c r="B189" s="55" t="s">
        <v>246</v>
      </c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9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110">
        <v>4042</v>
      </c>
      <c r="AI189" s="110"/>
      <c r="AJ189" s="110">
        <v>4041.86</v>
      </c>
      <c r="AK189" s="123">
        <f t="shared" si="76"/>
        <v>0.99996536368134592</v>
      </c>
    </row>
    <row r="190" spans="1:37" s="39" customFormat="1" ht="18.75" customHeight="1" x14ac:dyDescent="0.3">
      <c r="A190" s="36" t="s">
        <v>64</v>
      </c>
      <c r="B190" s="126" t="s">
        <v>46</v>
      </c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4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111">
        <v>3270</v>
      </c>
      <c r="AI190" s="111"/>
      <c r="AJ190" s="111">
        <v>3270</v>
      </c>
      <c r="AK190" s="123">
        <f t="shared" si="76"/>
        <v>1</v>
      </c>
    </row>
    <row r="191" spans="1:37" s="50" customFormat="1" ht="36.75" customHeight="1" x14ac:dyDescent="0.25">
      <c r="A191" s="36" t="s">
        <v>60</v>
      </c>
      <c r="B191" s="55" t="s">
        <v>44</v>
      </c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8"/>
      <c r="O191" s="47"/>
      <c r="P191" s="47"/>
      <c r="Q191" s="47"/>
      <c r="R191" s="47"/>
      <c r="S191" s="47"/>
      <c r="T191" s="43">
        <v>3870601</v>
      </c>
      <c r="U191" s="43"/>
      <c r="V191" s="43">
        <v>3870601</v>
      </c>
      <c r="W191" s="43"/>
      <c r="X191" s="48"/>
      <c r="Y191" s="47"/>
      <c r="Z191" s="47"/>
      <c r="AA191" s="47"/>
      <c r="AB191" s="43">
        <v>3401703</v>
      </c>
      <c r="AC191" s="43"/>
      <c r="AD191" s="43">
        <v>3401703</v>
      </c>
      <c r="AE191" s="43"/>
      <c r="AF191" s="43"/>
      <c r="AG191" s="43"/>
      <c r="AH191" s="110">
        <v>2606815</v>
      </c>
      <c r="AI191" s="110"/>
      <c r="AJ191" s="110">
        <v>2593185</v>
      </c>
      <c r="AK191" s="123">
        <f t="shared" si="76"/>
        <v>0.99477139727982233</v>
      </c>
    </row>
    <row r="192" spans="1:37" s="50" customFormat="1" ht="82.8" customHeight="1" x14ac:dyDescent="0.25">
      <c r="A192" s="36" t="s">
        <v>150</v>
      </c>
      <c r="B192" s="55" t="s">
        <v>208</v>
      </c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8"/>
      <c r="O192" s="47"/>
      <c r="P192" s="47"/>
      <c r="Q192" s="47"/>
      <c r="R192" s="47"/>
      <c r="S192" s="47"/>
      <c r="T192" s="43"/>
      <c r="U192" s="43"/>
      <c r="V192" s="43"/>
      <c r="W192" s="43"/>
      <c r="X192" s="48"/>
      <c r="Y192" s="47"/>
      <c r="Z192" s="47"/>
      <c r="AA192" s="47"/>
      <c r="AB192" s="43"/>
      <c r="AC192" s="43"/>
      <c r="AD192" s="43"/>
      <c r="AE192" s="43"/>
      <c r="AF192" s="43"/>
      <c r="AG192" s="43"/>
      <c r="AH192" s="110">
        <v>90000</v>
      </c>
      <c r="AI192" s="110"/>
      <c r="AJ192" s="110">
        <v>90000</v>
      </c>
      <c r="AK192" s="123">
        <f t="shared" si="76"/>
        <v>1</v>
      </c>
    </row>
    <row r="193" spans="1:37" s="33" customFormat="1" ht="19.5" customHeight="1" x14ac:dyDescent="0.3">
      <c r="A193" s="34" t="s">
        <v>109</v>
      </c>
      <c r="B193" s="40" t="s">
        <v>110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41"/>
      <c r="N193" s="81"/>
      <c r="O193" s="41"/>
      <c r="P193" s="41"/>
      <c r="Q193" s="41"/>
      <c r="R193" s="41"/>
      <c r="S193" s="41"/>
      <c r="T193" s="62"/>
      <c r="U193" s="62"/>
      <c r="V193" s="62"/>
      <c r="W193" s="62"/>
      <c r="X193" s="41"/>
      <c r="Y193" s="41"/>
      <c r="Z193" s="41"/>
      <c r="AA193" s="41"/>
      <c r="AB193" s="62">
        <f t="shared" ref="AB193:AG193" si="79">SUM(AB194:AB196)</f>
        <v>18498</v>
      </c>
      <c r="AC193" s="62">
        <f t="shared" si="79"/>
        <v>18498</v>
      </c>
      <c r="AD193" s="62">
        <f t="shared" si="79"/>
        <v>0</v>
      </c>
      <c r="AE193" s="62">
        <f t="shared" si="79"/>
        <v>0</v>
      </c>
      <c r="AF193" s="62">
        <f t="shared" si="79"/>
        <v>0</v>
      </c>
      <c r="AG193" s="62">
        <f t="shared" si="79"/>
        <v>0</v>
      </c>
      <c r="AH193" s="115">
        <f>SUM(AH194:AH196)</f>
        <v>8320</v>
      </c>
      <c r="AI193" s="115">
        <f>SUM(AI194:AI196)</f>
        <v>0</v>
      </c>
      <c r="AJ193" s="115">
        <f>SUM(AJ194:AJ196)</f>
        <v>12831.09</v>
      </c>
      <c r="AK193" s="122">
        <f t="shared" si="76"/>
        <v>1.5421983173076923</v>
      </c>
    </row>
    <row r="194" spans="1:37" s="50" customFormat="1" ht="19.5" customHeight="1" x14ac:dyDescent="0.25">
      <c r="A194" s="36" t="s">
        <v>91</v>
      </c>
      <c r="B194" s="55" t="s">
        <v>92</v>
      </c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38"/>
      <c r="O194" s="38"/>
      <c r="P194" s="38"/>
      <c r="Q194" s="38"/>
      <c r="R194" s="38"/>
      <c r="S194" s="38"/>
      <c r="T194" s="43"/>
      <c r="U194" s="43"/>
      <c r="V194" s="43"/>
      <c r="W194" s="43"/>
      <c r="X194" s="38"/>
      <c r="Y194" s="38"/>
      <c r="Z194" s="38"/>
      <c r="AA194" s="38"/>
      <c r="AB194" s="43">
        <v>1950</v>
      </c>
      <c r="AC194" s="43">
        <v>1950</v>
      </c>
      <c r="AD194" s="43"/>
      <c r="AE194" s="43"/>
      <c r="AF194" s="43"/>
      <c r="AG194" s="43"/>
      <c r="AH194" s="110">
        <v>3700</v>
      </c>
      <c r="AI194" s="110"/>
      <c r="AJ194" s="110">
        <v>7886.8</v>
      </c>
      <c r="AK194" s="123">
        <f t="shared" ref="AK194:AK196" si="80">SUM(AJ194/AH194)</f>
        <v>2.1315675675675676</v>
      </c>
    </row>
    <row r="195" spans="1:37" s="109" customFormat="1" ht="40.799999999999997" customHeight="1" x14ac:dyDescent="0.25">
      <c r="A195" s="36" t="s">
        <v>189</v>
      </c>
      <c r="B195" s="55" t="s">
        <v>246</v>
      </c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9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110">
        <v>4300</v>
      </c>
      <c r="AI195" s="110"/>
      <c r="AJ195" s="110">
        <v>4300</v>
      </c>
      <c r="AK195" s="123">
        <f t="shared" si="80"/>
        <v>1</v>
      </c>
    </row>
    <row r="196" spans="1:37" s="50" customFormat="1" ht="19.5" customHeight="1" x14ac:dyDescent="0.25">
      <c r="A196" s="36" t="s">
        <v>64</v>
      </c>
      <c r="B196" s="55" t="s">
        <v>46</v>
      </c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38"/>
      <c r="O196" s="38"/>
      <c r="P196" s="38"/>
      <c r="Q196" s="38"/>
      <c r="R196" s="38"/>
      <c r="S196" s="38"/>
      <c r="T196" s="43"/>
      <c r="U196" s="43"/>
      <c r="V196" s="43"/>
      <c r="W196" s="43"/>
      <c r="X196" s="38"/>
      <c r="Y196" s="38"/>
      <c r="Z196" s="38"/>
      <c r="AA196" s="38"/>
      <c r="AB196" s="43">
        <v>16548</v>
      </c>
      <c r="AC196" s="43">
        <v>16548</v>
      </c>
      <c r="AD196" s="43"/>
      <c r="AE196" s="43"/>
      <c r="AF196" s="43"/>
      <c r="AG196" s="43"/>
      <c r="AH196" s="110">
        <v>320</v>
      </c>
      <c r="AI196" s="110"/>
      <c r="AJ196" s="110">
        <v>644.29</v>
      </c>
      <c r="AK196" s="123">
        <f t="shared" si="80"/>
        <v>2.0134062500000001</v>
      </c>
    </row>
    <row r="197" spans="1:37" s="39" customFormat="1" ht="32.4" customHeight="1" thickBot="1" x14ac:dyDescent="0.35">
      <c r="A197" s="36"/>
      <c r="B197" s="137" t="s">
        <v>70</v>
      </c>
      <c r="C197" s="141"/>
      <c r="D197" s="141"/>
      <c r="E197" s="141"/>
      <c r="F197" s="141"/>
      <c r="G197" s="141"/>
      <c r="H197" s="141"/>
      <c r="I197" s="134"/>
      <c r="J197" s="134"/>
      <c r="K197" s="134"/>
      <c r="L197" s="134"/>
      <c r="M197" s="134" t="e">
        <f>SUM(M200+#REF!+#REF!+#REF!)</f>
        <v>#REF!</v>
      </c>
      <c r="N197" s="134" t="e">
        <f>SUM(N200+#REF!+#REF!+#REF!)</f>
        <v>#REF!</v>
      </c>
      <c r="O197" s="134" t="e">
        <f>SUM(O200+#REF!+#REF!+#REF!)</f>
        <v>#REF!</v>
      </c>
      <c r="P197" s="134" t="e">
        <f>SUM(P200+#REF!+#REF!+#REF!)</f>
        <v>#REF!</v>
      </c>
      <c r="Q197" s="134" t="e">
        <f>SUM(Q200+#REF!+#REF!+#REF!)</f>
        <v>#REF!</v>
      </c>
      <c r="R197" s="134" t="e">
        <f>SUM(R200+#REF!+#REF!+#REF!)</f>
        <v>#REF!</v>
      </c>
      <c r="S197" s="134" t="e">
        <f>SUM(S200+#REF!+#REF!+#REF!)</f>
        <v>#REF!</v>
      </c>
      <c r="T197" s="134" t="e">
        <f>SUM(T200+#REF!+#REF!+T206)</f>
        <v>#REF!</v>
      </c>
      <c r="U197" s="134" t="e">
        <f>SUM(U200+#REF!+#REF!+U206)</f>
        <v>#REF!</v>
      </c>
      <c r="V197" s="134" t="e">
        <f>SUM(V200+#REF!+#REF!+V206)</f>
        <v>#REF!</v>
      </c>
      <c r="W197" s="134" t="e">
        <f>SUM(W200+#REF!+#REF!+W206)</f>
        <v>#REF!</v>
      </c>
      <c r="X197" s="134" t="e">
        <f>SUM(X200+#REF!+#REF!+X206)</f>
        <v>#REF!</v>
      </c>
      <c r="Y197" s="134" t="e">
        <f>SUM(Y200+#REF!+#REF!+Y206)</f>
        <v>#REF!</v>
      </c>
      <c r="Z197" s="134" t="e">
        <f>SUM(Z200+#REF!+#REF!+Z206)</f>
        <v>#REF!</v>
      </c>
      <c r="AA197" s="134" t="e">
        <f>SUM(AA200+#REF!+#REF!+AA206)</f>
        <v>#REF!</v>
      </c>
      <c r="AB197" s="134" t="e">
        <f>SUM(AB200+#REF!+#REF!+AB206+AB204+#REF!)</f>
        <v>#REF!</v>
      </c>
      <c r="AC197" s="134" t="e">
        <f>SUM(AC200+#REF!+#REF!+AC206+AC204+#REF!)</f>
        <v>#REF!</v>
      </c>
      <c r="AD197" s="134" t="e">
        <f>SUM(AD200+#REF!+#REF!+AD206+AD204+#REF!)</f>
        <v>#REF!</v>
      </c>
      <c r="AE197" s="134" t="e">
        <f>SUM(AE200+#REF!+#REF!+AE206+AE204+#REF!)</f>
        <v>#REF!</v>
      </c>
      <c r="AF197" s="134" t="e">
        <f>SUM(AF200+#REF!+#REF!+AF206+AF204+#REF!)</f>
        <v>#REF!</v>
      </c>
      <c r="AG197" s="134" t="e">
        <f>SUM(AG200+#REF!+#REF!+AG206+AG204+#REF!)</f>
        <v>#REF!</v>
      </c>
      <c r="AH197" s="135">
        <f>SUM(AH198+AH200+AH204+AH206+AH212)</f>
        <v>1632594.5</v>
      </c>
      <c r="AI197" s="135" t="e">
        <f>SUM(AI200+#REF!+#REF!+AI206+AI204+#REF!)</f>
        <v>#REF!</v>
      </c>
      <c r="AJ197" s="135">
        <f>SUM(AJ198+AJ200+AJ204+AJ206+AJ212)</f>
        <v>1838658.4300000002</v>
      </c>
      <c r="AK197" s="136">
        <f>SUM(AJ197/AH197)</f>
        <v>1.1262186844314372</v>
      </c>
    </row>
    <row r="198" spans="1:37" s="39" customFormat="1" ht="35.549999999999997" customHeight="1" thickTop="1" x14ac:dyDescent="0.3">
      <c r="A198" s="160" t="s">
        <v>166</v>
      </c>
      <c r="B198" s="169" t="s">
        <v>170</v>
      </c>
      <c r="C198" s="170"/>
      <c r="D198" s="170"/>
      <c r="E198" s="170"/>
      <c r="F198" s="170"/>
      <c r="G198" s="170"/>
      <c r="H198" s="170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  <c r="U198" s="171"/>
      <c r="V198" s="171"/>
      <c r="W198" s="171"/>
      <c r="X198" s="171"/>
      <c r="Y198" s="171"/>
      <c r="Z198" s="171"/>
      <c r="AA198" s="171"/>
      <c r="AB198" s="171"/>
      <c r="AC198" s="171"/>
      <c r="AD198" s="171"/>
      <c r="AE198" s="171"/>
      <c r="AF198" s="171"/>
      <c r="AG198" s="171"/>
      <c r="AH198" s="172">
        <f>AH199</f>
        <v>0</v>
      </c>
      <c r="AI198" s="172"/>
      <c r="AJ198" s="172">
        <f>AJ199</f>
        <v>1.17</v>
      </c>
      <c r="AK198" s="173" t="s">
        <v>119</v>
      </c>
    </row>
    <row r="199" spans="1:37" s="39" customFormat="1" ht="48" customHeight="1" x14ac:dyDescent="0.3">
      <c r="A199" s="36" t="s">
        <v>141</v>
      </c>
      <c r="B199" s="216" t="s">
        <v>200</v>
      </c>
      <c r="C199" s="174"/>
      <c r="D199" s="174"/>
      <c r="E199" s="174"/>
      <c r="F199" s="174"/>
      <c r="G199" s="174"/>
      <c r="H199" s="174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6">
        <v>0</v>
      </c>
      <c r="AI199" s="176"/>
      <c r="AJ199" s="176">
        <v>1.17</v>
      </c>
      <c r="AK199" s="177" t="s">
        <v>119</v>
      </c>
    </row>
    <row r="200" spans="1:37" s="63" customFormat="1" ht="27" customHeight="1" x14ac:dyDescent="0.3">
      <c r="A200" s="34" t="s">
        <v>20</v>
      </c>
      <c r="B200" s="40" t="s">
        <v>47</v>
      </c>
      <c r="C200" s="62">
        <f>SUM(C201:C201)</f>
        <v>0</v>
      </c>
      <c r="D200" s="62">
        <f>SUM(D201:D201)</f>
        <v>0</v>
      </c>
      <c r="E200" s="62">
        <f>SUM(E201:E201)</f>
        <v>0</v>
      </c>
      <c r="F200" s="62"/>
      <c r="G200" s="62"/>
      <c r="H200" s="62">
        <f>SUM(H201)</f>
        <v>130284</v>
      </c>
      <c r="I200" s="62"/>
      <c r="J200" s="62"/>
      <c r="K200" s="62"/>
      <c r="L200" s="62"/>
      <c r="M200" s="62">
        <f t="shared" ref="M200:AI200" si="81">SUM(M201)</f>
        <v>0</v>
      </c>
      <c r="N200" s="62">
        <f t="shared" si="81"/>
        <v>0</v>
      </c>
      <c r="O200" s="62">
        <f t="shared" si="81"/>
        <v>0</v>
      </c>
      <c r="P200" s="62">
        <f t="shared" si="81"/>
        <v>0</v>
      </c>
      <c r="Q200" s="62">
        <f t="shared" si="81"/>
        <v>0</v>
      </c>
      <c r="R200" s="62">
        <f t="shared" si="81"/>
        <v>0</v>
      </c>
      <c r="S200" s="62">
        <f t="shared" si="81"/>
        <v>0</v>
      </c>
      <c r="T200" s="62">
        <f t="shared" si="81"/>
        <v>164031</v>
      </c>
      <c r="U200" s="62">
        <f t="shared" si="81"/>
        <v>0</v>
      </c>
      <c r="V200" s="62">
        <f t="shared" si="81"/>
        <v>0</v>
      </c>
      <c r="W200" s="62">
        <f t="shared" si="81"/>
        <v>164031</v>
      </c>
      <c r="X200" s="62">
        <f t="shared" si="81"/>
        <v>0</v>
      </c>
      <c r="Y200" s="62">
        <f t="shared" si="81"/>
        <v>0</v>
      </c>
      <c r="Z200" s="62">
        <f t="shared" si="81"/>
        <v>0</v>
      </c>
      <c r="AA200" s="62">
        <f t="shared" si="81"/>
        <v>0</v>
      </c>
      <c r="AB200" s="62">
        <f t="shared" si="81"/>
        <v>162000</v>
      </c>
      <c r="AC200" s="62">
        <f t="shared" si="81"/>
        <v>0</v>
      </c>
      <c r="AD200" s="62">
        <f t="shared" si="81"/>
        <v>0</v>
      </c>
      <c r="AE200" s="62">
        <f t="shared" si="81"/>
        <v>162000</v>
      </c>
      <c r="AF200" s="62">
        <f t="shared" si="81"/>
        <v>0</v>
      </c>
      <c r="AG200" s="62">
        <f t="shared" si="81"/>
        <v>0</v>
      </c>
      <c r="AH200" s="115">
        <f>SUM(AH201:AH203)</f>
        <v>605952.5</v>
      </c>
      <c r="AI200" s="115">
        <f t="shared" si="81"/>
        <v>0</v>
      </c>
      <c r="AJ200" s="115">
        <f>SUM(AJ201:AJ203)</f>
        <v>606044.66</v>
      </c>
      <c r="AK200" s="122">
        <f>SUM(AJ200/AH200)</f>
        <v>1.0001520911292552</v>
      </c>
    </row>
    <row r="201" spans="1:37" s="50" customFormat="1" ht="19.5" customHeight="1" x14ac:dyDescent="0.25">
      <c r="A201" s="36" t="s">
        <v>91</v>
      </c>
      <c r="B201" s="37" t="s">
        <v>92</v>
      </c>
      <c r="C201" s="43"/>
      <c r="D201" s="43"/>
      <c r="E201" s="43"/>
      <c r="F201" s="43"/>
      <c r="G201" s="43"/>
      <c r="H201" s="43">
        <v>130284</v>
      </c>
      <c r="I201" s="43"/>
      <c r="J201" s="43"/>
      <c r="K201" s="43"/>
      <c r="L201" s="43"/>
      <c r="M201" s="48"/>
      <c r="O201" s="47"/>
      <c r="P201" s="47"/>
      <c r="Q201" s="47"/>
      <c r="R201" s="47"/>
      <c r="S201" s="47"/>
      <c r="T201" s="43">
        <v>164031</v>
      </c>
      <c r="U201" s="43"/>
      <c r="V201" s="43"/>
      <c r="W201" s="43">
        <v>164031</v>
      </c>
      <c r="X201" s="48"/>
      <c r="Y201" s="47"/>
      <c r="Z201" s="47"/>
      <c r="AA201" s="47"/>
      <c r="AB201" s="43">
        <v>162000</v>
      </c>
      <c r="AC201" s="43"/>
      <c r="AD201" s="43"/>
      <c r="AE201" s="43">
        <v>162000</v>
      </c>
      <c r="AF201" s="43"/>
      <c r="AG201" s="43"/>
      <c r="AH201" s="110">
        <v>0</v>
      </c>
      <c r="AI201" s="110"/>
      <c r="AJ201" s="110">
        <v>3.56</v>
      </c>
      <c r="AK201" s="124" t="s">
        <v>119</v>
      </c>
    </row>
    <row r="202" spans="1:37" s="50" customFormat="1" ht="49.2" customHeight="1" x14ac:dyDescent="0.25">
      <c r="A202" s="36" t="s">
        <v>58</v>
      </c>
      <c r="B202" s="37" t="s">
        <v>34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8"/>
      <c r="O202" s="47"/>
      <c r="P202" s="47"/>
      <c r="Q202" s="47"/>
      <c r="R202" s="47"/>
      <c r="S202" s="47"/>
      <c r="T202" s="43"/>
      <c r="U202" s="43"/>
      <c r="V202" s="43"/>
      <c r="W202" s="43"/>
      <c r="X202" s="48"/>
      <c r="Y202" s="47"/>
      <c r="Z202" s="47"/>
      <c r="AA202" s="47"/>
      <c r="AB202" s="43"/>
      <c r="AC202" s="43"/>
      <c r="AD202" s="43"/>
      <c r="AE202" s="43"/>
      <c r="AF202" s="43"/>
      <c r="AG202" s="43"/>
      <c r="AH202" s="110">
        <v>605452.5</v>
      </c>
      <c r="AI202" s="110"/>
      <c r="AJ202" s="110">
        <v>605430</v>
      </c>
      <c r="AK202" s="123">
        <f t="shared" ref="AK202:AK203" si="82">SUM(AJ202/AH202)</f>
        <v>0.99996283771228955</v>
      </c>
    </row>
    <row r="203" spans="1:37" s="50" customFormat="1" ht="47.4" customHeight="1" x14ac:dyDescent="0.25">
      <c r="A203" s="36" t="s">
        <v>61</v>
      </c>
      <c r="B203" s="55" t="s">
        <v>97</v>
      </c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8"/>
      <c r="O203" s="47"/>
      <c r="P203" s="47"/>
      <c r="Q203" s="47"/>
      <c r="R203" s="47"/>
      <c r="S203" s="47"/>
      <c r="T203" s="43"/>
      <c r="U203" s="43"/>
      <c r="V203" s="43"/>
      <c r="W203" s="43"/>
      <c r="X203" s="48"/>
      <c r="Y203" s="47"/>
      <c r="Z203" s="47"/>
      <c r="AA203" s="47"/>
      <c r="AB203" s="43"/>
      <c r="AC203" s="43"/>
      <c r="AD203" s="43"/>
      <c r="AE203" s="43"/>
      <c r="AF203" s="43"/>
      <c r="AG203" s="43"/>
      <c r="AH203" s="110">
        <v>500</v>
      </c>
      <c r="AI203" s="110"/>
      <c r="AJ203" s="110">
        <v>611.1</v>
      </c>
      <c r="AK203" s="123">
        <f t="shared" si="82"/>
        <v>1.2222</v>
      </c>
    </row>
    <row r="204" spans="1:37" s="33" customFormat="1" ht="29.25" customHeight="1" x14ac:dyDescent="0.3">
      <c r="A204" s="34" t="s">
        <v>83</v>
      </c>
      <c r="B204" s="40" t="s">
        <v>84</v>
      </c>
      <c r="C204" s="86"/>
      <c r="D204" s="86"/>
      <c r="E204" s="86"/>
      <c r="F204" s="86"/>
      <c r="G204" s="86"/>
      <c r="H204" s="87"/>
      <c r="I204" s="87"/>
      <c r="J204" s="87"/>
      <c r="K204" s="87"/>
      <c r="L204" s="87"/>
      <c r="M204" s="88"/>
      <c r="N204" s="87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62" t="e">
        <f>SUM(#REF!)</f>
        <v>#REF!</v>
      </c>
      <c r="AC204" s="62" t="e">
        <f>SUM(#REF!)</f>
        <v>#REF!</v>
      </c>
      <c r="AD204" s="62" t="e">
        <f>SUM(#REF!)</f>
        <v>#REF!</v>
      </c>
      <c r="AE204" s="62" t="e">
        <f>SUM(#REF!)</f>
        <v>#REF!</v>
      </c>
      <c r="AF204" s="62" t="e">
        <f>SUM(#REF!)</f>
        <v>#REF!</v>
      </c>
      <c r="AG204" s="62" t="e">
        <f>SUM(#REF!)</f>
        <v>#REF!</v>
      </c>
      <c r="AH204" s="115">
        <f>SUM(AH205:AH205)</f>
        <v>69493</v>
      </c>
      <c r="AI204" s="115" t="e">
        <f>SUM(#REF!)</f>
        <v>#REF!</v>
      </c>
      <c r="AJ204" s="115">
        <f>SUM(AJ205:AJ205)</f>
        <v>63518.99</v>
      </c>
      <c r="AK204" s="122">
        <f>SUM(AJ204/AH204)</f>
        <v>0.91403436317326925</v>
      </c>
    </row>
    <row r="205" spans="1:37" s="50" customFormat="1" ht="18" customHeight="1" x14ac:dyDescent="0.25">
      <c r="A205" s="36" t="s">
        <v>64</v>
      </c>
      <c r="B205" s="55" t="s">
        <v>90</v>
      </c>
      <c r="C205" s="37"/>
      <c r="D205" s="37"/>
      <c r="E205" s="37"/>
      <c r="F205" s="37"/>
      <c r="G205" s="37"/>
      <c r="H205" s="89"/>
      <c r="I205" s="89"/>
      <c r="J205" s="89"/>
      <c r="K205" s="89"/>
      <c r="L205" s="89"/>
      <c r="M205" s="90"/>
      <c r="N205" s="89"/>
      <c r="O205" s="91"/>
      <c r="P205" s="91"/>
      <c r="Q205" s="91"/>
      <c r="R205" s="91"/>
      <c r="S205" s="91"/>
      <c r="T205" s="92"/>
      <c r="U205" s="92"/>
      <c r="V205" s="91"/>
      <c r="W205" s="91"/>
      <c r="X205" s="91"/>
      <c r="Y205" s="91"/>
      <c r="Z205" s="91"/>
      <c r="AA205" s="91"/>
      <c r="AB205" s="43"/>
      <c r="AC205" s="89"/>
      <c r="AD205" s="89"/>
      <c r="AE205" s="89"/>
      <c r="AF205" s="89"/>
      <c r="AG205" s="89"/>
      <c r="AH205" s="110">
        <v>69493</v>
      </c>
      <c r="AI205" s="118"/>
      <c r="AJ205" s="118">
        <v>63518.99</v>
      </c>
      <c r="AK205" s="123">
        <f>SUM(AJ205/AH205)</f>
        <v>0.91403436317326925</v>
      </c>
    </row>
    <row r="206" spans="1:37" s="33" customFormat="1" ht="29.25" customHeight="1" x14ac:dyDescent="0.3">
      <c r="A206" s="34" t="s">
        <v>86</v>
      </c>
      <c r="B206" s="40" t="s">
        <v>87</v>
      </c>
      <c r="C206" s="86"/>
      <c r="D206" s="86"/>
      <c r="E206" s="86"/>
      <c r="F206" s="86"/>
      <c r="G206" s="86"/>
      <c r="H206" s="87"/>
      <c r="I206" s="87"/>
      <c r="J206" s="87"/>
      <c r="K206" s="87"/>
      <c r="L206" s="87"/>
      <c r="M206" s="88"/>
      <c r="N206" s="87"/>
      <c r="O206" s="88"/>
      <c r="P206" s="88"/>
      <c r="Q206" s="88"/>
      <c r="R206" s="88"/>
      <c r="S206" s="88"/>
      <c r="T206" s="88" t="e">
        <f>SUM(#REF!)</f>
        <v>#REF!</v>
      </c>
      <c r="U206" s="88" t="e">
        <f>SUM(#REF!)</f>
        <v>#REF!</v>
      </c>
      <c r="V206" s="88" t="e">
        <f>SUM(#REF!)</f>
        <v>#REF!</v>
      </c>
      <c r="W206" s="88" t="e">
        <f>SUM(#REF!)</f>
        <v>#REF!</v>
      </c>
      <c r="X206" s="88" t="e">
        <f>SUM(#REF!)</f>
        <v>#REF!</v>
      </c>
      <c r="Y206" s="88" t="e">
        <f>SUM(#REF!)</f>
        <v>#REF!</v>
      </c>
      <c r="Z206" s="88" t="e">
        <f>SUM(#REF!)</f>
        <v>#REF!</v>
      </c>
      <c r="AA206" s="88" t="e">
        <f>SUM(#REF!)</f>
        <v>#REF!</v>
      </c>
      <c r="AB206" s="88">
        <f t="shared" ref="AB206:AI206" si="83">SUM(AB209:AB211)</f>
        <v>518728</v>
      </c>
      <c r="AC206" s="88">
        <f t="shared" si="83"/>
        <v>518728</v>
      </c>
      <c r="AD206" s="88">
        <f t="shared" si="83"/>
        <v>0</v>
      </c>
      <c r="AE206" s="88">
        <f t="shared" si="83"/>
        <v>0</v>
      </c>
      <c r="AF206" s="88">
        <f t="shared" si="83"/>
        <v>0</v>
      </c>
      <c r="AG206" s="88">
        <f t="shared" si="83"/>
        <v>0</v>
      </c>
      <c r="AH206" s="117">
        <f>SUM(AH207:AH211)</f>
        <v>442860</v>
      </c>
      <c r="AI206" s="117">
        <f t="shared" si="83"/>
        <v>0</v>
      </c>
      <c r="AJ206" s="117">
        <f>SUM(AJ207:AJ211)</f>
        <v>461881.83999999997</v>
      </c>
      <c r="AK206" s="122">
        <f>SUM(AJ206/AH206)</f>
        <v>1.0429522648240979</v>
      </c>
    </row>
    <row r="207" spans="1:37" s="50" customFormat="1" ht="21" customHeight="1" x14ac:dyDescent="0.25">
      <c r="A207" s="36" t="s">
        <v>225</v>
      </c>
      <c r="B207" s="55" t="s">
        <v>226</v>
      </c>
      <c r="C207" s="37"/>
      <c r="D207" s="37"/>
      <c r="E207" s="37"/>
      <c r="F207" s="37"/>
      <c r="G207" s="37"/>
      <c r="H207" s="89"/>
      <c r="I207" s="89"/>
      <c r="J207" s="89"/>
      <c r="K207" s="89"/>
      <c r="L207" s="89"/>
      <c r="M207" s="92"/>
      <c r="N207" s="89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89"/>
      <c r="AC207" s="89"/>
      <c r="AD207" s="89"/>
      <c r="AE207" s="89"/>
      <c r="AF207" s="89"/>
      <c r="AG207" s="89"/>
      <c r="AH207" s="110">
        <v>1050</v>
      </c>
      <c r="AI207" s="118"/>
      <c r="AJ207" s="110">
        <v>1035</v>
      </c>
      <c r="AK207" s="123">
        <f t="shared" ref="AK207:AK210" si="84">SUM(AJ207/AH207)</f>
        <v>0.98571428571428577</v>
      </c>
    </row>
    <row r="208" spans="1:37" s="50" customFormat="1" ht="21" customHeight="1" x14ac:dyDescent="0.25">
      <c r="A208" s="36" t="s">
        <v>59</v>
      </c>
      <c r="B208" s="55" t="s">
        <v>53</v>
      </c>
      <c r="C208" s="37"/>
      <c r="D208" s="37"/>
      <c r="E208" s="37"/>
      <c r="F208" s="37"/>
      <c r="G208" s="37"/>
      <c r="H208" s="89"/>
      <c r="I208" s="89"/>
      <c r="J208" s="89"/>
      <c r="K208" s="89"/>
      <c r="L208" s="89"/>
      <c r="M208" s="92"/>
      <c r="N208" s="89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89"/>
      <c r="AC208" s="89"/>
      <c r="AD208" s="89"/>
      <c r="AE208" s="89"/>
      <c r="AF208" s="89"/>
      <c r="AG208" s="89"/>
      <c r="AH208" s="110">
        <v>90000</v>
      </c>
      <c r="AI208" s="118"/>
      <c r="AJ208" s="110">
        <v>108210</v>
      </c>
      <c r="AK208" s="123">
        <f t="shared" si="84"/>
        <v>1.2023333333333333</v>
      </c>
    </row>
    <row r="209" spans="1:37" s="50" customFormat="1" ht="21" customHeight="1" x14ac:dyDescent="0.25">
      <c r="A209" s="36" t="s">
        <v>91</v>
      </c>
      <c r="B209" s="55" t="s">
        <v>92</v>
      </c>
      <c r="C209" s="37"/>
      <c r="D209" s="37"/>
      <c r="E209" s="37"/>
      <c r="F209" s="37"/>
      <c r="G209" s="37"/>
      <c r="H209" s="89"/>
      <c r="I209" s="89"/>
      <c r="J209" s="89"/>
      <c r="K209" s="89"/>
      <c r="L209" s="89"/>
      <c r="M209" s="92"/>
      <c r="N209" s="89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89"/>
      <c r="AC209" s="89"/>
      <c r="AD209" s="89"/>
      <c r="AE209" s="89"/>
      <c r="AF209" s="89"/>
      <c r="AG209" s="89"/>
      <c r="AH209" s="110">
        <v>380</v>
      </c>
      <c r="AI209" s="118"/>
      <c r="AJ209" s="110">
        <v>776.29</v>
      </c>
      <c r="AK209" s="123">
        <f t="shared" si="84"/>
        <v>2.0428684210526313</v>
      </c>
    </row>
    <row r="210" spans="1:37" s="50" customFormat="1" ht="21" customHeight="1" x14ac:dyDescent="0.25">
      <c r="A210" s="36" t="s">
        <v>64</v>
      </c>
      <c r="B210" s="55" t="s">
        <v>46</v>
      </c>
      <c r="C210" s="37"/>
      <c r="D210" s="37"/>
      <c r="E210" s="37"/>
      <c r="F210" s="37"/>
      <c r="G210" s="37"/>
      <c r="H210" s="89"/>
      <c r="I210" s="89"/>
      <c r="J210" s="89"/>
      <c r="K210" s="89"/>
      <c r="L210" s="89"/>
      <c r="M210" s="92"/>
      <c r="N210" s="89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89"/>
      <c r="AC210" s="89"/>
      <c r="AD210" s="89"/>
      <c r="AE210" s="89"/>
      <c r="AF210" s="89"/>
      <c r="AG210" s="89"/>
      <c r="AH210" s="110">
        <v>1030</v>
      </c>
      <c r="AI210" s="118"/>
      <c r="AJ210" s="110">
        <v>1460.55</v>
      </c>
      <c r="AK210" s="123">
        <f t="shared" si="84"/>
        <v>1.418009708737864</v>
      </c>
    </row>
    <row r="211" spans="1:37" s="50" customFormat="1" ht="63" customHeight="1" x14ac:dyDescent="0.25">
      <c r="A211" s="36" t="s">
        <v>88</v>
      </c>
      <c r="B211" s="55" t="s">
        <v>89</v>
      </c>
      <c r="C211" s="37"/>
      <c r="D211" s="37"/>
      <c r="E211" s="37"/>
      <c r="F211" s="37"/>
      <c r="G211" s="37"/>
      <c r="H211" s="89"/>
      <c r="I211" s="89"/>
      <c r="J211" s="89"/>
      <c r="K211" s="89"/>
      <c r="L211" s="89"/>
      <c r="M211" s="90"/>
      <c r="N211" s="89"/>
      <c r="O211" s="91"/>
      <c r="P211" s="91"/>
      <c r="Q211" s="91"/>
      <c r="R211" s="91"/>
      <c r="S211" s="91"/>
      <c r="T211" s="92"/>
      <c r="U211" s="92"/>
      <c r="V211" s="91"/>
      <c r="W211" s="91"/>
      <c r="X211" s="91"/>
      <c r="Y211" s="91"/>
      <c r="Z211" s="91"/>
      <c r="AA211" s="91"/>
      <c r="AB211" s="89">
        <v>518728</v>
      </c>
      <c r="AC211" s="89">
        <v>518728</v>
      </c>
      <c r="AD211" s="89"/>
      <c r="AE211" s="89"/>
      <c r="AF211" s="89"/>
      <c r="AG211" s="89"/>
      <c r="AH211" s="110">
        <v>350400</v>
      </c>
      <c r="AI211" s="118"/>
      <c r="AJ211" s="118">
        <v>350400</v>
      </c>
      <c r="AK211" s="123">
        <f>SUM(AJ211/AH211)</f>
        <v>1</v>
      </c>
    </row>
    <row r="212" spans="1:37" s="33" customFormat="1" ht="29.25" customHeight="1" x14ac:dyDescent="0.3">
      <c r="A212" s="34" t="s">
        <v>138</v>
      </c>
      <c r="B212" s="40" t="s">
        <v>3</v>
      </c>
      <c r="C212" s="86"/>
      <c r="D212" s="86"/>
      <c r="E212" s="86"/>
      <c r="F212" s="86"/>
      <c r="G212" s="86"/>
      <c r="H212" s="87"/>
      <c r="I212" s="87"/>
      <c r="J212" s="87"/>
      <c r="K212" s="87"/>
      <c r="L212" s="87"/>
      <c r="M212" s="88"/>
      <c r="N212" s="87"/>
      <c r="O212" s="88"/>
      <c r="P212" s="88"/>
      <c r="Q212" s="88"/>
      <c r="R212" s="88"/>
      <c r="S212" s="88"/>
      <c r="T212" s="88" t="e">
        <f>SUM(#REF!)</f>
        <v>#REF!</v>
      </c>
      <c r="U212" s="88" t="e">
        <f>SUM(#REF!)</f>
        <v>#REF!</v>
      </c>
      <c r="V212" s="88" t="e">
        <f>SUM(#REF!)</f>
        <v>#REF!</v>
      </c>
      <c r="W212" s="88" t="e">
        <f>SUM(#REF!)</f>
        <v>#REF!</v>
      </c>
      <c r="X212" s="88" t="e">
        <f>SUM(#REF!)</f>
        <v>#REF!</v>
      </c>
      <c r="Y212" s="88" t="e">
        <f>SUM(#REF!)</f>
        <v>#REF!</v>
      </c>
      <c r="Z212" s="88" t="e">
        <f>SUM(#REF!)</f>
        <v>#REF!</v>
      </c>
      <c r="AA212" s="88" t="e">
        <f>SUM(#REF!)</f>
        <v>#REF!</v>
      </c>
      <c r="AB212" s="88" t="e">
        <f t="shared" ref="AB212:AG212" si="85">SUM(AB217:AB217)</f>
        <v>#REF!</v>
      </c>
      <c r="AC212" s="88" t="e">
        <f t="shared" si="85"/>
        <v>#REF!</v>
      </c>
      <c r="AD212" s="88" t="e">
        <f t="shared" si="85"/>
        <v>#REF!</v>
      </c>
      <c r="AE212" s="88" t="e">
        <f t="shared" si="85"/>
        <v>#REF!</v>
      </c>
      <c r="AF212" s="88" t="e">
        <f t="shared" si="85"/>
        <v>#REF!</v>
      </c>
      <c r="AG212" s="88" t="e">
        <f t="shared" si="85"/>
        <v>#REF!</v>
      </c>
      <c r="AH212" s="117">
        <f>SUM(AH213:AH216)</f>
        <v>514289</v>
      </c>
      <c r="AI212" s="117" t="e">
        <f>SUM(AI217:AI217)</f>
        <v>#REF!</v>
      </c>
      <c r="AJ212" s="117">
        <f>SUM(AJ213:AJ216)</f>
        <v>707211.77</v>
      </c>
      <c r="AK212" s="122">
        <f t="shared" ref="AK212" si="86">SUM(AJ212/AH212)</f>
        <v>1.3751252117000363</v>
      </c>
    </row>
    <row r="213" spans="1:37" s="50" customFormat="1" ht="22.5" customHeight="1" x14ac:dyDescent="0.25">
      <c r="A213" s="36" t="s">
        <v>91</v>
      </c>
      <c r="B213" s="126" t="s">
        <v>92</v>
      </c>
      <c r="C213" s="37"/>
      <c r="D213" s="37"/>
      <c r="E213" s="37"/>
      <c r="F213" s="37"/>
      <c r="G213" s="37"/>
      <c r="H213" s="89"/>
      <c r="I213" s="89"/>
      <c r="J213" s="89"/>
      <c r="K213" s="89"/>
      <c r="L213" s="89"/>
      <c r="M213" s="92"/>
      <c r="N213" s="89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119">
        <v>0</v>
      </c>
      <c r="AI213" s="119"/>
      <c r="AJ213" s="119">
        <v>4449.7700000000004</v>
      </c>
      <c r="AK213" s="124" t="s">
        <v>119</v>
      </c>
    </row>
    <row r="214" spans="1:37" s="50" customFormat="1" ht="67.2" customHeight="1" x14ac:dyDescent="0.25">
      <c r="A214" s="36" t="s">
        <v>165</v>
      </c>
      <c r="B214" s="55" t="s">
        <v>221</v>
      </c>
      <c r="C214" s="37"/>
      <c r="D214" s="37"/>
      <c r="E214" s="37"/>
      <c r="F214" s="37"/>
      <c r="G214" s="37"/>
      <c r="H214" s="89"/>
      <c r="I214" s="89"/>
      <c r="J214" s="89"/>
      <c r="K214" s="89"/>
      <c r="L214" s="89"/>
      <c r="M214" s="92"/>
      <c r="N214" s="89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119">
        <v>456748</v>
      </c>
      <c r="AI214" s="119"/>
      <c r="AJ214" s="119">
        <v>487722</v>
      </c>
      <c r="AK214" s="123">
        <f t="shared" ref="AK214:AK216" si="87">SUM(AJ214/AH214)</f>
        <v>1.0678141995148309</v>
      </c>
    </row>
    <row r="215" spans="1:37" s="50" customFormat="1" ht="48.6" customHeight="1" x14ac:dyDescent="0.25">
      <c r="A215" s="36" t="s">
        <v>58</v>
      </c>
      <c r="B215" s="37" t="s">
        <v>34</v>
      </c>
      <c r="C215" s="37"/>
      <c r="D215" s="37"/>
      <c r="E215" s="37"/>
      <c r="F215" s="37"/>
      <c r="G215" s="37"/>
      <c r="H215" s="89"/>
      <c r="I215" s="89"/>
      <c r="J215" s="89"/>
      <c r="K215" s="89"/>
      <c r="L215" s="89"/>
      <c r="M215" s="92"/>
      <c r="N215" s="89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119">
        <v>5040</v>
      </c>
      <c r="AI215" s="119"/>
      <c r="AJ215" s="119">
        <v>5040</v>
      </c>
      <c r="AK215" s="123">
        <f t="shared" si="87"/>
        <v>1</v>
      </c>
    </row>
    <row r="216" spans="1:37" s="50" customFormat="1" ht="45.6" customHeight="1" x14ac:dyDescent="0.25">
      <c r="A216" s="36" t="s">
        <v>247</v>
      </c>
      <c r="B216" s="55" t="s">
        <v>248</v>
      </c>
      <c r="C216" s="37"/>
      <c r="D216" s="37"/>
      <c r="E216" s="37"/>
      <c r="F216" s="37"/>
      <c r="G216" s="37"/>
      <c r="H216" s="89"/>
      <c r="I216" s="89"/>
      <c r="J216" s="89"/>
      <c r="K216" s="89"/>
      <c r="L216" s="89"/>
      <c r="M216" s="92"/>
      <c r="N216" s="89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119">
        <v>52501</v>
      </c>
      <c r="AI216" s="119"/>
      <c r="AJ216" s="119">
        <v>210000</v>
      </c>
      <c r="AK216" s="123">
        <f t="shared" si="87"/>
        <v>3.9999238109750292</v>
      </c>
    </row>
    <row r="217" spans="1:37" s="85" customFormat="1" ht="21.75" customHeight="1" thickBot="1" x14ac:dyDescent="0.35">
      <c r="A217" s="67"/>
      <c r="B217" s="137" t="s">
        <v>80</v>
      </c>
      <c r="C217" s="133"/>
      <c r="D217" s="133"/>
      <c r="E217" s="133"/>
      <c r="F217" s="133"/>
      <c r="G217" s="133"/>
      <c r="H217" s="142"/>
      <c r="I217" s="142"/>
      <c r="J217" s="142"/>
      <c r="K217" s="142"/>
      <c r="L217" s="142"/>
      <c r="M217" s="143"/>
      <c r="N217" s="142"/>
      <c r="O217" s="144"/>
      <c r="P217" s="144"/>
      <c r="Q217" s="144"/>
      <c r="R217" s="144"/>
      <c r="S217" s="144"/>
      <c r="T217" s="145" t="e">
        <f>SUM(#REF!+#REF!+#REF!)</f>
        <v>#REF!</v>
      </c>
      <c r="U217" s="145" t="e">
        <f>SUM(#REF!+#REF!+#REF!)</f>
        <v>#REF!</v>
      </c>
      <c r="V217" s="145" t="e">
        <f>SUM(#REF!+#REF!+#REF!)</f>
        <v>#REF!</v>
      </c>
      <c r="W217" s="145" t="e">
        <f>SUM(#REF!+#REF!+#REF!)</f>
        <v>#REF!</v>
      </c>
      <c r="X217" s="145" t="e">
        <f>SUM(#REF!+#REF!+#REF!)</f>
        <v>#REF!</v>
      </c>
      <c r="Y217" s="145" t="e">
        <f>SUM(#REF!+#REF!+#REF!)</f>
        <v>#REF!</v>
      </c>
      <c r="Z217" s="145" t="e">
        <f>SUM(#REF!+#REF!+#REF!)</f>
        <v>#REF!</v>
      </c>
      <c r="AA217" s="145" t="e">
        <f>SUM(#REF!+#REF!+#REF!)</f>
        <v>#REF!</v>
      </c>
      <c r="AB217" s="145" t="e">
        <f>SUM(AB218+AB222+AB227+AB230+#REF!+AB236+#REF!)</f>
        <v>#REF!</v>
      </c>
      <c r="AC217" s="145" t="e">
        <f>SUM(AC218+AC222+AC227+AC230+#REF!+AC236+#REF!)</f>
        <v>#REF!</v>
      </c>
      <c r="AD217" s="145" t="e">
        <f>SUM(AD218+AD222+AD227+AD230+#REF!+AD236+#REF!)</f>
        <v>#REF!</v>
      </c>
      <c r="AE217" s="145" t="e">
        <f>SUM(AE218+AE222+AE227+AE230+#REF!+AE236+#REF!)</f>
        <v>#REF!</v>
      </c>
      <c r="AF217" s="145" t="e">
        <f>SUM(AF218+AF222+AF227+AF230+#REF!+AF236+#REF!)</f>
        <v>#REF!</v>
      </c>
      <c r="AG217" s="145" t="e">
        <f>SUM(AG218+AG222+AG227+AG230+#REF!+AG236+#REF!)</f>
        <v>#REF!</v>
      </c>
      <c r="AH217" s="146">
        <f>SUM(AH218+AH222+AH227+AH230+AH236)</f>
        <v>259595</v>
      </c>
      <c r="AI217" s="146" t="e">
        <f>SUM(AI218+AI222+AI227+AI230+#REF!+AI236+#REF!)</f>
        <v>#REF!</v>
      </c>
      <c r="AJ217" s="146">
        <f>SUM(AJ218+AJ222+AJ227+AJ230+AJ236)</f>
        <v>317509.25</v>
      </c>
      <c r="AK217" s="136">
        <f>SUM(AJ217/AH217)</f>
        <v>1.2230946281708046</v>
      </c>
    </row>
    <row r="218" spans="1:37" s="50" customFormat="1" ht="29.25" customHeight="1" thickTop="1" x14ac:dyDescent="0.3">
      <c r="A218" s="58" t="s">
        <v>106</v>
      </c>
      <c r="B218" s="59" t="s">
        <v>107</v>
      </c>
      <c r="C218" s="86"/>
      <c r="D218" s="86"/>
      <c r="E218" s="86"/>
      <c r="F218" s="86"/>
      <c r="G218" s="86"/>
      <c r="H218" s="87"/>
      <c r="I218" s="87"/>
      <c r="J218" s="87"/>
      <c r="K218" s="87"/>
      <c r="L218" s="87"/>
      <c r="M218" s="88"/>
      <c r="N218" s="87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41">
        <f t="shared" ref="AB218:AI218" si="88">SUM(AB219:AB219)</f>
        <v>13000</v>
      </c>
      <c r="AC218" s="41">
        <f t="shared" si="88"/>
        <v>13000</v>
      </c>
      <c r="AD218" s="41">
        <f t="shared" si="88"/>
        <v>0</v>
      </c>
      <c r="AE218" s="41">
        <f t="shared" si="88"/>
        <v>0</v>
      </c>
      <c r="AF218" s="41">
        <f t="shared" si="88"/>
        <v>0</v>
      </c>
      <c r="AG218" s="41">
        <f t="shared" si="88"/>
        <v>0</v>
      </c>
      <c r="AH218" s="112">
        <f>SUM(AH219:AH221)</f>
        <v>32935</v>
      </c>
      <c r="AI218" s="112">
        <f t="shared" si="88"/>
        <v>0</v>
      </c>
      <c r="AJ218" s="112">
        <f>SUM(AJ219:AJ221)</f>
        <v>48446.5</v>
      </c>
      <c r="AK218" s="122">
        <f t="shared" ref="AK218:AK224" si="89">SUM(AJ218/AH218)</f>
        <v>1.4709731288902383</v>
      </c>
    </row>
    <row r="219" spans="1:37" s="50" customFormat="1" ht="20.25" customHeight="1" x14ac:dyDescent="0.25">
      <c r="A219" s="56" t="s">
        <v>59</v>
      </c>
      <c r="B219" s="57" t="s">
        <v>49</v>
      </c>
      <c r="C219" s="37"/>
      <c r="D219" s="37"/>
      <c r="E219" s="37"/>
      <c r="F219" s="37"/>
      <c r="G219" s="37"/>
      <c r="H219" s="89"/>
      <c r="I219" s="89"/>
      <c r="J219" s="89"/>
      <c r="K219" s="89"/>
      <c r="L219" s="89"/>
      <c r="M219" s="90"/>
      <c r="N219" s="89"/>
      <c r="O219" s="91"/>
      <c r="P219" s="91"/>
      <c r="Q219" s="91"/>
      <c r="R219" s="91"/>
      <c r="S219" s="91"/>
      <c r="T219" s="92"/>
      <c r="U219" s="92"/>
      <c r="V219" s="92"/>
      <c r="W219" s="92"/>
      <c r="X219" s="92"/>
      <c r="Y219" s="92"/>
      <c r="Z219" s="92"/>
      <c r="AA219" s="92"/>
      <c r="AB219" s="43">
        <v>13000</v>
      </c>
      <c r="AC219" s="92">
        <v>13000</v>
      </c>
      <c r="AD219" s="92"/>
      <c r="AE219" s="92"/>
      <c r="AF219" s="92"/>
      <c r="AG219" s="92"/>
      <c r="AH219" s="110">
        <v>20000</v>
      </c>
      <c r="AI219" s="119"/>
      <c r="AJ219" s="119">
        <v>33413</v>
      </c>
      <c r="AK219" s="123">
        <f t="shared" si="89"/>
        <v>1.67065</v>
      </c>
    </row>
    <row r="220" spans="1:37" s="50" customFormat="1" ht="20.25" customHeight="1" x14ac:dyDescent="0.25">
      <c r="A220" s="36" t="s">
        <v>179</v>
      </c>
      <c r="B220" s="55" t="s">
        <v>180</v>
      </c>
      <c r="C220" s="37"/>
      <c r="D220" s="37"/>
      <c r="E220" s="37"/>
      <c r="F220" s="37"/>
      <c r="G220" s="37"/>
      <c r="H220" s="89"/>
      <c r="I220" s="89"/>
      <c r="J220" s="89"/>
      <c r="K220" s="89"/>
      <c r="L220" s="89"/>
      <c r="M220" s="90"/>
      <c r="N220" s="89"/>
      <c r="O220" s="91"/>
      <c r="P220" s="91"/>
      <c r="Q220" s="91"/>
      <c r="R220" s="91"/>
      <c r="S220" s="91"/>
      <c r="T220" s="92"/>
      <c r="U220" s="92"/>
      <c r="V220" s="92"/>
      <c r="W220" s="92"/>
      <c r="X220" s="92"/>
      <c r="Y220" s="92"/>
      <c r="Z220" s="92"/>
      <c r="AA220" s="92"/>
      <c r="AB220" s="43"/>
      <c r="AC220" s="92"/>
      <c r="AD220" s="92"/>
      <c r="AE220" s="92"/>
      <c r="AF220" s="92"/>
      <c r="AG220" s="92"/>
      <c r="AH220" s="110">
        <v>3935</v>
      </c>
      <c r="AI220" s="119"/>
      <c r="AJ220" s="119">
        <v>3936.5</v>
      </c>
      <c r="AK220" s="123">
        <f t="shared" si="89"/>
        <v>1.0003811944091487</v>
      </c>
    </row>
    <row r="221" spans="1:37" s="50" customFormat="1" ht="20.25" customHeight="1" x14ac:dyDescent="0.25">
      <c r="A221" s="56" t="s">
        <v>64</v>
      </c>
      <c r="B221" s="57" t="s">
        <v>46</v>
      </c>
      <c r="C221" s="37"/>
      <c r="D221" s="37"/>
      <c r="E221" s="37"/>
      <c r="F221" s="37"/>
      <c r="G221" s="37"/>
      <c r="H221" s="89"/>
      <c r="I221" s="89"/>
      <c r="J221" s="89"/>
      <c r="K221" s="89"/>
      <c r="L221" s="89"/>
      <c r="M221" s="90"/>
      <c r="N221" s="89"/>
      <c r="O221" s="91"/>
      <c r="P221" s="91"/>
      <c r="Q221" s="91"/>
      <c r="R221" s="91"/>
      <c r="S221" s="91"/>
      <c r="T221" s="92"/>
      <c r="U221" s="92"/>
      <c r="V221" s="92"/>
      <c r="W221" s="92"/>
      <c r="X221" s="92"/>
      <c r="Y221" s="92"/>
      <c r="Z221" s="92"/>
      <c r="AA221" s="92"/>
      <c r="AB221" s="43"/>
      <c r="AC221" s="92"/>
      <c r="AD221" s="92"/>
      <c r="AE221" s="92"/>
      <c r="AF221" s="92"/>
      <c r="AG221" s="92"/>
      <c r="AH221" s="110">
        <v>9000</v>
      </c>
      <c r="AI221" s="119"/>
      <c r="AJ221" s="119">
        <v>11097</v>
      </c>
      <c r="AK221" s="123">
        <f t="shared" si="89"/>
        <v>1.2330000000000001</v>
      </c>
    </row>
    <row r="222" spans="1:37" s="50" customFormat="1" ht="20.55" customHeight="1" x14ac:dyDescent="0.3">
      <c r="A222" s="58" t="s">
        <v>95</v>
      </c>
      <c r="B222" s="59" t="s">
        <v>96</v>
      </c>
      <c r="C222" s="86"/>
      <c r="D222" s="86"/>
      <c r="E222" s="86"/>
      <c r="F222" s="86"/>
      <c r="G222" s="86"/>
      <c r="H222" s="87"/>
      <c r="I222" s="87"/>
      <c r="J222" s="87"/>
      <c r="K222" s="87"/>
      <c r="L222" s="87"/>
      <c r="M222" s="88"/>
      <c r="N222" s="87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41">
        <f t="shared" ref="AB222:AJ222" si="90">SUM(AB223:AB226)</f>
        <v>84000</v>
      </c>
      <c r="AC222" s="41">
        <f t="shared" si="90"/>
        <v>84000</v>
      </c>
      <c r="AD222" s="41">
        <f t="shared" si="90"/>
        <v>0</v>
      </c>
      <c r="AE222" s="41">
        <f t="shared" si="90"/>
        <v>0</v>
      </c>
      <c r="AF222" s="41">
        <f t="shared" si="90"/>
        <v>0</v>
      </c>
      <c r="AG222" s="41">
        <f t="shared" si="90"/>
        <v>0</v>
      </c>
      <c r="AH222" s="112">
        <f t="shared" si="90"/>
        <v>70060</v>
      </c>
      <c r="AI222" s="112">
        <f t="shared" si="90"/>
        <v>0</v>
      </c>
      <c r="AJ222" s="112">
        <f t="shared" si="90"/>
        <v>94185.82</v>
      </c>
      <c r="AK222" s="122">
        <f t="shared" si="89"/>
        <v>1.3443594062232374</v>
      </c>
    </row>
    <row r="223" spans="1:37" s="50" customFormat="1" ht="17.25" customHeight="1" x14ac:dyDescent="0.25">
      <c r="A223" s="56" t="s">
        <v>59</v>
      </c>
      <c r="B223" s="57" t="s">
        <v>49</v>
      </c>
      <c r="C223" s="37"/>
      <c r="D223" s="37"/>
      <c r="E223" s="37"/>
      <c r="F223" s="37"/>
      <c r="G223" s="37"/>
      <c r="H223" s="89"/>
      <c r="I223" s="89"/>
      <c r="J223" s="89"/>
      <c r="K223" s="89"/>
      <c r="L223" s="89"/>
      <c r="M223" s="92"/>
      <c r="N223" s="89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43">
        <v>60000</v>
      </c>
      <c r="AC223" s="38">
        <v>60000</v>
      </c>
      <c r="AD223" s="38"/>
      <c r="AE223" s="38"/>
      <c r="AF223" s="38"/>
      <c r="AG223" s="38"/>
      <c r="AH223" s="110">
        <v>12000</v>
      </c>
      <c r="AI223" s="113"/>
      <c r="AJ223" s="113">
        <v>24951.200000000001</v>
      </c>
      <c r="AK223" s="123">
        <f t="shared" si="89"/>
        <v>2.0792666666666668</v>
      </c>
    </row>
    <row r="224" spans="1:37" s="50" customFormat="1" ht="15.75" customHeight="1" x14ac:dyDescent="0.25">
      <c r="A224" s="56" t="s">
        <v>91</v>
      </c>
      <c r="B224" s="57" t="s">
        <v>92</v>
      </c>
      <c r="C224" s="37"/>
      <c r="D224" s="37"/>
      <c r="E224" s="37"/>
      <c r="F224" s="37"/>
      <c r="G224" s="37"/>
      <c r="H224" s="89"/>
      <c r="I224" s="89"/>
      <c r="J224" s="89"/>
      <c r="K224" s="89"/>
      <c r="L224" s="89"/>
      <c r="M224" s="92"/>
      <c r="N224" s="89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43">
        <v>5000</v>
      </c>
      <c r="AC224" s="38">
        <v>5000</v>
      </c>
      <c r="AD224" s="38"/>
      <c r="AE224" s="38"/>
      <c r="AF224" s="38"/>
      <c r="AG224" s="38"/>
      <c r="AH224" s="110">
        <v>1070</v>
      </c>
      <c r="AI224" s="113"/>
      <c r="AJ224" s="113">
        <v>1610.29</v>
      </c>
      <c r="AK224" s="123">
        <f t="shared" si="89"/>
        <v>1.5049439252336447</v>
      </c>
    </row>
    <row r="225" spans="1:37" s="50" customFormat="1" ht="15.75" customHeight="1" x14ac:dyDescent="0.25">
      <c r="A225" s="36" t="s">
        <v>179</v>
      </c>
      <c r="B225" s="55" t="s">
        <v>180</v>
      </c>
      <c r="C225" s="37"/>
      <c r="D225" s="37"/>
      <c r="E225" s="37"/>
      <c r="F225" s="37"/>
      <c r="G225" s="37"/>
      <c r="H225" s="89"/>
      <c r="I225" s="89"/>
      <c r="J225" s="89"/>
      <c r="K225" s="89"/>
      <c r="L225" s="89"/>
      <c r="M225" s="92"/>
      <c r="N225" s="89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43"/>
      <c r="AC225" s="38"/>
      <c r="AD225" s="38"/>
      <c r="AE225" s="38"/>
      <c r="AF225" s="38"/>
      <c r="AG225" s="38"/>
      <c r="AH225" s="110">
        <v>6990</v>
      </c>
      <c r="AI225" s="113"/>
      <c r="AJ225" s="113">
        <v>7113.49</v>
      </c>
      <c r="AK225" s="123">
        <f>SUM(AJ225/AH225)</f>
        <v>1.0176666666666667</v>
      </c>
    </row>
    <row r="226" spans="1:37" s="50" customFormat="1" ht="17.25" customHeight="1" x14ac:dyDescent="0.25">
      <c r="A226" s="56" t="s">
        <v>64</v>
      </c>
      <c r="B226" s="57" t="s">
        <v>46</v>
      </c>
      <c r="C226" s="37"/>
      <c r="D226" s="37"/>
      <c r="E226" s="37"/>
      <c r="F226" s="37"/>
      <c r="G226" s="37"/>
      <c r="H226" s="89"/>
      <c r="I226" s="89"/>
      <c r="J226" s="89"/>
      <c r="K226" s="89"/>
      <c r="L226" s="89"/>
      <c r="M226" s="92"/>
      <c r="N226" s="89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43">
        <v>19000</v>
      </c>
      <c r="AC226" s="38">
        <v>19000</v>
      </c>
      <c r="AD226" s="38"/>
      <c r="AE226" s="38"/>
      <c r="AF226" s="38"/>
      <c r="AG226" s="38"/>
      <c r="AH226" s="110">
        <v>50000</v>
      </c>
      <c r="AI226" s="113"/>
      <c r="AJ226" s="113">
        <v>60510.84</v>
      </c>
      <c r="AK226" s="123">
        <f>SUM(AJ226/AH226)</f>
        <v>1.2102168</v>
      </c>
    </row>
    <row r="227" spans="1:37" s="33" customFormat="1" ht="26.25" customHeight="1" x14ac:dyDescent="0.3">
      <c r="A227" s="34" t="s">
        <v>100</v>
      </c>
      <c r="B227" s="40" t="s">
        <v>101</v>
      </c>
      <c r="C227" s="86"/>
      <c r="D227" s="86"/>
      <c r="E227" s="86"/>
      <c r="F227" s="86"/>
      <c r="G227" s="86"/>
      <c r="H227" s="87"/>
      <c r="I227" s="87"/>
      <c r="J227" s="87"/>
      <c r="K227" s="87"/>
      <c r="L227" s="87"/>
      <c r="M227" s="88"/>
      <c r="N227" s="87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>
        <f t="shared" ref="AB227:AG227" si="91">SUM(AB228:AB228)</f>
        <v>0</v>
      </c>
      <c r="AC227" s="88">
        <f t="shared" si="91"/>
        <v>0</v>
      </c>
      <c r="AD227" s="88">
        <f t="shared" si="91"/>
        <v>0</v>
      </c>
      <c r="AE227" s="88">
        <f t="shared" si="91"/>
        <v>0</v>
      </c>
      <c r="AF227" s="88">
        <f t="shared" si="91"/>
        <v>0</v>
      </c>
      <c r="AG227" s="88">
        <f t="shared" si="91"/>
        <v>0</v>
      </c>
      <c r="AH227" s="117">
        <f>SUM(AH228:AH229)</f>
        <v>4360</v>
      </c>
      <c r="AI227" s="117">
        <f>SUM(AI228:AI228)</f>
        <v>0</v>
      </c>
      <c r="AJ227" s="117">
        <f>SUM(AJ228:AJ229)</f>
        <v>4599.8</v>
      </c>
      <c r="AK227" s="122">
        <f t="shared" ref="AK227:AK229" si="92">SUM(AJ227/AH227)</f>
        <v>1.0549999999999999</v>
      </c>
    </row>
    <row r="228" spans="1:37" s="39" customFormat="1" ht="15.6" x14ac:dyDescent="0.3">
      <c r="A228" s="94" t="s">
        <v>91</v>
      </c>
      <c r="B228" s="95" t="s">
        <v>92</v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43"/>
      <c r="AC228" s="101"/>
      <c r="AD228" s="101"/>
      <c r="AE228" s="101"/>
      <c r="AF228" s="100"/>
      <c r="AG228" s="100"/>
      <c r="AH228" s="110">
        <v>360</v>
      </c>
      <c r="AI228" s="120"/>
      <c r="AJ228" s="120">
        <v>599.79999999999995</v>
      </c>
      <c r="AK228" s="123">
        <f t="shared" si="92"/>
        <v>1.6661111111111109</v>
      </c>
    </row>
    <row r="229" spans="1:37" s="39" customFormat="1" ht="15.6" x14ac:dyDescent="0.3">
      <c r="A229" s="94" t="s">
        <v>131</v>
      </c>
      <c r="B229" s="95" t="s">
        <v>143</v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6"/>
      <c r="N229" s="95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43"/>
      <c r="AC229" s="101"/>
      <c r="AD229" s="101"/>
      <c r="AE229" s="101"/>
      <c r="AF229" s="100"/>
      <c r="AG229" s="100"/>
      <c r="AH229" s="110">
        <v>4000</v>
      </c>
      <c r="AI229" s="120"/>
      <c r="AJ229" s="120">
        <v>4000</v>
      </c>
      <c r="AK229" s="123">
        <f t="shared" si="92"/>
        <v>1</v>
      </c>
    </row>
    <row r="230" spans="1:37" s="39" customFormat="1" ht="24" customHeight="1" x14ac:dyDescent="0.3">
      <c r="A230" s="98" t="s">
        <v>102</v>
      </c>
      <c r="B230" s="99" t="s">
        <v>103</v>
      </c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102">
        <f t="shared" ref="AB230:AJ230" si="93">SUM(AB231:AB235)</f>
        <v>155000</v>
      </c>
      <c r="AC230" s="102">
        <f t="shared" si="93"/>
        <v>155000</v>
      </c>
      <c r="AD230" s="102">
        <f t="shared" si="93"/>
        <v>0</v>
      </c>
      <c r="AE230" s="102">
        <f t="shared" si="93"/>
        <v>0</v>
      </c>
      <c r="AF230" s="102">
        <f t="shared" si="93"/>
        <v>0</v>
      </c>
      <c r="AG230" s="102">
        <f t="shared" si="93"/>
        <v>0</v>
      </c>
      <c r="AH230" s="153">
        <f t="shared" si="93"/>
        <v>135240</v>
      </c>
      <c r="AI230" s="153">
        <f t="shared" si="93"/>
        <v>0</v>
      </c>
      <c r="AJ230" s="153">
        <f t="shared" si="93"/>
        <v>159526.97999999998</v>
      </c>
      <c r="AK230" s="122">
        <f>SUM(AJ230/AH230)</f>
        <v>1.1795842945874</v>
      </c>
    </row>
    <row r="231" spans="1:37" s="109" customFormat="1" ht="15.6" x14ac:dyDescent="0.25">
      <c r="A231" s="103" t="s">
        <v>62</v>
      </c>
      <c r="B231" s="104" t="s">
        <v>45</v>
      </c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5"/>
      <c r="N231" s="104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43">
        <v>130000</v>
      </c>
      <c r="AC231" s="43">
        <v>130000</v>
      </c>
      <c r="AD231" s="108"/>
      <c r="AE231" s="108"/>
      <c r="AF231" s="107"/>
      <c r="AG231" s="107"/>
      <c r="AH231" s="110">
        <v>4500</v>
      </c>
      <c r="AI231" s="110"/>
      <c r="AJ231" s="121">
        <v>7325.27</v>
      </c>
      <c r="AK231" s="123">
        <f>SUM(AJ231/AH231)</f>
        <v>1.6278377777777779</v>
      </c>
    </row>
    <row r="232" spans="1:37" s="109" customFormat="1" ht="15.6" x14ac:dyDescent="0.25">
      <c r="A232" s="103" t="s">
        <v>63</v>
      </c>
      <c r="B232" s="104" t="s">
        <v>50</v>
      </c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5"/>
      <c r="N232" s="104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43"/>
      <c r="AC232" s="43"/>
      <c r="AD232" s="108"/>
      <c r="AE232" s="108"/>
      <c r="AF232" s="107"/>
      <c r="AG232" s="107"/>
      <c r="AH232" s="110">
        <v>130000</v>
      </c>
      <c r="AI232" s="110"/>
      <c r="AJ232" s="121">
        <v>151360.04999999999</v>
      </c>
      <c r="AK232" s="123">
        <f>SUM(AJ232/AH232)</f>
        <v>1.1643080769230769</v>
      </c>
    </row>
    <row r="233" spans="1:37" s="109" customFormat="1" ht="15.6" x14ac:dyDescent="0.25">
      <c r="A233" s="103" t="s">
        <v>82</v>
      </c>
      <c r="B233" s="104" t="s">
        <v>191</v>
      </c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5"/>
      <c r="N233" s="104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43"/>
      <c r="AC233" s="43"/>
      <c r="AD233" s="108"/>
      <c r="AE233" s="108"/>
      <c r="AF233" s="107"/>
      <c r="AG233" s="107"/>
      <c r="AH233" s="110">
        <v>0</v>
      </c>
      <c r="AI233" s="110"/>
      <c r="AJ233" s="121">
        <v>66</v>
      </c>
      <c r="AK233" s="124" t="s">
        <v>119</v>
      </c>
    </row>
    <row r="234" spans="1:37" s="109" customFormat="1" ht="15.6" x14ac:dyDescent="0.25">
      <c r="A234" s="103" t="s">
        <v>91</v>
      </c>
      <c r="B234" s="104" t="s">
        <v>92</v>
      </c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5"/>
      <c r="N234" s="104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43"/>
      <c r="AC234" s="43"/>
      <c r="AD234" s="108"/>
      <c r="AE234" s="108"/>
      <c r="AF234" s="107"/>
      <c r="AG234" s="107"/>
      <c r="AH234" s="110">
        <v>240</v>
      </c>
      <c r="AI234" s="110"/>
      <c r="AJ234" s="121">
        <v>394.66</v>
      </c>
      <c r="AK234" s="123">
        <f t="shared" ref="AK234:AK235" si="94">SUM(AJ234/AH234)</f>
        <v>1.6444166666666669</v>
      </c>
    </row>
    <row r="235" spans="1:37" s="109" customFormat="1" ht="15.6" x14ac:dyDescent="0.25">
      <c r="A235" s="103" t="s">
        <v>64</v>
      </c>
      <c r="B235" s="104" t="s">
        <v>46</v>
      </c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5"/>
      <c r="N235" s="104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43">
        <v>25000</v>
      </c>
      <c r="AC235" s="43">
        <v>25000</v>
      </c>
      <c r="AD235" s="108"/>
      <c r="AE235" s="108"/>
      <c r="AF235" s="107"/>
      <c r="AG235" s="107"/>
      <c r="AH235" s="110">
        <v>500</v>
      </c>
      <c r="AI235" s="110"/>
      <c r="AJ235" s="121">
        <v>381</v>
      </c>
      <c r="AK235" s="123">
        <f t="shared" si="94"/>
        <v>0.76200000000000001</v>
      </c>
    </row>
    <row r="236" spans="1:37" s="39" customFormat="1" ht="22.5" customHeight="1" x14ac:dyDescent="0.3">
      <c r="A236" s="98" t="s">
        <v>104</v>
      </c>
      <c r="B236" s="99" t="s">
        <v>105</v>
      </c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102">
        <f t="shared" ref="AB236:AI236" si="95">SUM(AB237)</f>
        <v>50000</v>
      </c>
      <c r="AC236" s="102">
        <f t="shared" si="95"/>
        <v>50000</v>
      </c>
      <c r="AD236" s="102">
        <f t="shared" si="95"/>
        <v>0</v>
      </c>
      <c r="AE236" s="102">
        <f t="shared" si="95"/>
        <v>0</v>
      </c>
      <c r="AF236" s="102">
        <f t="shared" si="95"/>
        <v>0</v>
      </c>
      <c r="AG236" s="102">
        <f t="shared" si="95"/>
        <v>0</v>
      </c>
      <c r="AH236" s="153">
        <f>SUM(AH237:AH237)</f>
        <v>17000</v>
      </c>
      <c r="AI236" s="153">
        <f t="shared" si="95"/>
        <v>0</v>
      </c>
      <c r="AJ236" s="153">
        <f>SUM(AJ237:AJ237)</f>
        <v>10750.15</v>
      </c>
      <c r="AK236" s="122">
        <f t="shared" ref="AK236:AK272" si="96">SUM(AJ236/AH236)</f>
        <v>0.63236176470588235</v>
      </c>
    </row>
    <row r="237" spans="1:37" s="39" customFormat="1" ht="15.6" x14ac:dyDescent="0.3">
      <c r="A237" s="94" t="s">
        <v>62</v>
      </c>
      <c r="B237" s="95" t="s">
        <v>45</v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6"/>
      <c r="N237" s="95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101">
        <v>50000</v>
      </c>
      <c r="AC237" s="101">
        <v>50000</v>
      </c>
      <c r="AD237" s="101"/>
      <c r="AE237" s="101"/>
      <c r="AF237" s="100"/>
      <c r="AG237" s="100"/>
      <c r="AH237" s="110">
        <v>17000</v>
      </c>
      <c r="AI237" s="120"/>
      <c r="AJ237" s="120">
        <v>10750.15</v>
      </c>
      <c r="AK237" s="123">
        <f t="shared" si="96"/>
        <v>0.63236176470588235</v>
      </c>
    </row>
    <row r="238" spans="1:37" s="85" customFormat="1" ht="21.75" customHeight="1" thickBot="1" x14ac:dyDescent="0.35">
      <c r="A238" s="67"/>
      <c r="B238" s="147" t="s">
        <v>192</v>
      </c>
      <c r="C238" s="133"/>
      <c r="D238" s="133"/>
      <c r="E238" s="133"/>
      <c r="F238" s="133"/>
      <c r="G238" s="133"/>
      <c r="H238" s="142"/>
      <c r="I238" s="142"/>
      <c r="J238" s="142"/>
      <c r="K238" s="142"/>
      <c r="L238" s="142"/>
      <c r="M238" s="143"/>
      <c r="N238" s="142"/>
      <c r="O238" s="144"/>
      <c r="P238" s="144"/>
      <c r="Q238" s="144"/>
      <c r="R238" s="144"/>
      <c r="S238" s="144"/>
      <c r="T238" s="145" t="e">
        <f>SUM(#REF!+#REF!+#REF!)</f>
        <v>#REF!</v>
      </c>
      <c r="U238" s="145" t="e">
        <f>SUM(#REF!+#REF!+#REF!)</f>
        <v>#REF!</v>
      </c>
      <c r="V238" s="145" t="e">
        <f>SUM(#REF!+#REF!+#REF!)</f>
        <v>#REF!</v>
      </c>
      <c r="W238" s="145" t="e">
        <f>SUM(#REF!+#REF!+#REF!)</f>
        <v>#REF!</v>
      </c>
      <c r="X238" s="145" t="e">
        <f>SUM(#REF!+#REF!+#REF!)</f>
        <v>#REF!</v>
      </c>
      <c r="Y238" s="145" t="e">
        <f>SUM(#REF!+#REF!+#REF!)</f>
        <v>#REF!</v>
      </c>
      <c r="Z238" s="145" t="e">
        <f>SUM(#REF!+#REF!+#REF!)</f>
        <v>#REF!</v>
      </c>
      <c r="AA238" s="145" t="e">
        <f>SUM(#REF!+#REF!+#REF!)</f>
        <v>#REF!</v>
      </c>
      <c r="AB238" s="145" t="e">
        <f>SUM(AB241+AB245+AB250+AB258+#REF!+AB262+#REF!)</f>
        <v>#REF!</v>
      </c>
      <c r="AC238" s="145" t="e">
        <f>SUM(AC241+AC245+AC250+AC258+#REF!+AC262+#REF!)</f>
        <v>#REF!</v>
      </c>
      <c r="AD238" s="145" t="e">
        <f>SUM(AD241+AD245+AD250+AD258+#REF!+AD262+#REF!)</f>
        <v>#REF!</v>
      </c>
      <c r="AE238" s="145" t="e">
        <f>SUM(AE241+AE245+AE250+AE258+#REF!+AE262+#REF!)</f>
        <v>#REF!</v>
      </c>
      <c r="AF238" s="145" t="e">
        <f>SUM(AF241+AF245+AF250+AF258+#REF!+AF262+#REF!)</f>
        <v>#REF!</v>
      </c>
      <c r="AG238" s="145" t="e">
        <f>SUM(AG241+AG245+AG250+AG258+#REF!+AG262+#REF!)</f>
        <v>#REF!</v>
      </c>
      <c r="AH238" s="146">
        <f>SUM(AH241+AH252+AH239)</f>
        <v>2863258</v>
      </c>
      <c r="AI238" s="146" t="e">
        <f>SUM(AI241+AI245+AI250+AI258+#REF!+AI262+#REF!)</f>
        <v>#REF!</v>
      </c>
      <c r="AJ238" s="146">
        <f>SUM(AJ241+AJ252+AJ239)</f>
        <v>3068068.8</v>
      </c>
      <c r="AK238" s="136">
        <f>SUM(AJ238/AH238)</f>
        <v>1.0715306828794331</v>
      </c>
    </row>
    <row r="239" spans="1:37" s="50" customFormat="1" ht="29.25" customHeight="1" thickTop="1" x14ac:dyDescent="0.3">
      <c r="A239" s="58" t="s">
        <v>227</v>
      </c>
      <c r="B239" s="59" t="s">
        <v>228</v>
      </c>
      <c r="C239" s="86"/>
      <c r="D239" s="86"/>
      <c r="E239" s="86"/>
      <c r="F239" s="86"/>
      <c r="G239" s="86"/>
      <c r="H239" s="87"/>
      <c r="I239" s="87"/>
      <c r="J239" s="87"/>
      <c r="K239" s="87"/>
      <c r="L239" s="87"/>
      <c r="M239" s="88"/>
      <c r="N239" s="87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41">
        <f t="shared" ref="AB239:AI239" si="97">SUM(AB240:AB240)</f>
        <v>13000</v>
      </c>
      <c r="AC239" s="41">
        <f t="shared" si="97"/>
        <v>13000</v>
      </c>
      <c r="AD239" s="41">
        <f t="shared" si="97"/>
        <v>0</v>
      </c>
      <c r="AE239" s="41">
        <f t="shared" si="97"/>
        <v>0</v>
      </c>
      <c r="AF239" s="41">
        <f t="shared" si="97"/>
        <v>0</v>
      </c>
      <c r="AG239" s="41">
        <f t="shared" si="97"/>
        <v>0</v>
      </c>
      <c r="AH239" s="112">
        <f>SUM(AH240)</f>
        <v>66030</v>
      </c>
      <c r="AI239" s="112">
        <f t="shared" si="97"/>
        <v>0</v>
      </c>
      <c r="AJ239" s="112">
        <f>SUM(AJ240)</f>
        <v>56770</v>
      </c>
      <c r="AK239" s="122">
        <f t="shared" ref="AK239" si="98">SUM(AJ239/AH239)</f>
        <v>0.859760714826594</v>
      </c>
    </row>
    <row r="240" spans="1:37" s="50" customFormat="1" ht="48" customHeight="1" x14ac:dyDescent="0.25">
      <c r="A240" s="36" t="s">
        <v>58</v>
      </c>
      <c r="B240" s="37" t="s">
        <v>34</v>
      </c>
      <c r="C240" s="37"/>
      <c r="D240" s="37"/>
      <c r="E240" s="37"/>
      <c r="F240" s="37"/>
      <c r="G240" s="37"/>
      <c r="H240" s="89"/>
      <c r="I240" s="89"/>
      <c r="J240" s="89"/>
      <c r="K240" s="89"/>
      <c r="L240" s="89"/>
      <c r="M240" s="90"/>
      <c r="N240" s="89"/>
      <c r="O240" s="91"/>
      <c r="P240" s="91"/>
      <c r="Q240" s="91"/>
      <c r="R240" s="91"/>
      <c r="S240" s="91"/>
      <c r="T240" s="92"/>
      <c r="U240" s="92"/>
      <c r="V240" s="92"/>
      <c r="W240" s="92"/>
      <c r="X240" s="92"/>
      <c r="Y240" s="92"/>
      <c r="Z240" s="92"/>
      <c r="AA240" s="92"/>
      <c r="AB240" s="43">
        <v>13000</v>
      </c>
      <c r="AC240" s="92">
        <v>13000</v>
      </c>
      <c r="AD240" s="92"/>
      <c r="AE240" s="92"/>
      <c r="AF240" s="92"/>
      <c r="AG240" s="92"/>
      <c r="AH240" s="110">
        <v>66030</v>
      </c>
      <c r="AI240" s="119"/>
      <c r="AJ240" s="119">
        <v>56770</v>
      </c>
      <c r="AK240" s="123">
        <f t="shared" si="96"/>
        <v>0.859760714826594</v>
      </c>
    </row>
    <row r="241" spans="1:37" s="50" customFormat="1" ht="29.25" customHeight="1" x14ac:dyDescent="0.3">
      <c r="A241" s="58" t="s">
        <v>193</v>
      </c>
      <c r="B241" s="59" t="s">
        <v>85</v>
      </c>
      <c r="C241" s="86"/>
      <c r="D241" s="86"/>
      <c r="E241" s="86"/>
      <c r="F241" s="86"/>
      <c r="G241" s="86"/>
      <c r="H241" s="87"/>
      <c r="I241" s="87"/>
      <c r="J241" s="87"/>
      <c r="K241" s="87"/>
      <c r="L241" s="87"/>
      <c r="M241" s="88"/>
      <c r="N241" s="87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41" t="e">
        <f>SUM(#REF!)</f>
        <v>#REF!</v>
      </c>
      <c r="AC241" s="41" t="e">
        <f>SUM(#REF!)</f>
        <v>#REF!</v>
      </c>
      <c r="AD241" s="41" t="e">
        <f>SUM(#REF!)</f>
        <v>#REF!</v>
      </c>
      <c r="AE241" s="41" t="e">
        <f>SUM(#REF!)</f>
        <v>#REF!</v>
      </c>
      <c r="AF241" s="41" t="e">
        <f>SUM(#REF!)</f>
        <v>#REF!</v>
      </c>
      <c r="AG241" s="41" t="e">
        <f>SUM(#REF!)</f>
        <v>#REF!</v>
      </c>
      <c r="AH241" s="112">
        <f>SUM(AH242:AH251)</f>
        <v>1923429</v>
      </c>
      <c r="AI241" s="112" t="e">
        <f>SUM(#REF!)</f>
        <v>#REF!</v>
      </c>
      <c r="AJ241" s="112">
        <f>SUM(AJ242:AJ251)</f>
        <v>1997394.53</v>
      </c>
      <c r="AK241" s="122">
        <f t="shared" ref="AK241:AK242" si="99">SUM(AJ241/AH241)</f>
        <v>1.038455035252146</v>
      </c>
    </row>
    <row r="242" spans="1:37" s="50" customFormat="1" ht="15.6" x14ac:dyDescent="0.25">
      <c r="A242" s="36" t="s">
        <v>181</v>
      </c>
      <c r="B242" s="37" t="s">
        <v>182</v>
      </c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8"/>
      <c r="O242" s="47"/>
      <c r="P242" s="47"/>
      <c r="Q242" s="47"/>
      <c r="R242" s="47"/>
      <c r="S242" s="47"/>
      <c r="T242" s="43"/>
      <c r="U242" s="43"/>
      <c r="V242" s="43"/>
      <c r="W242" s="43"/>
      <c r="X242" s="48"/>
      <c r="Y242" s="47"/>
      <c r="Z242" s="47"/>
      <c r="AA242" s="47"/>
      <c r="AB242" s="43"/>
      <c r="AC242" s="43"/>
      <c r="AD242" s="43"/>
      <c r="AE242" s="43"/>
      <c r="AF242" s="43"/>
      <c r="AG242" s="43"/>
      <c r="AH242" s="110">
        <v>32</v>
      </c>
      <c r="AI242" s="110"/>
      <c r="AJ242" s="110">
        <v>43.6</v>
      </c>
      <c r="AK242" s="123">
        <f t="shared" si="99"/>
        <v>1.3625</v>
      </c>
    </row>
    <row r="243" spans="1:37" s="109" customFormat="1" ht="31.2" x14ac:dyDescent="0.25">
      <c r="A243" s="103" t="s">
        <v>108</v>
      </c>
      <c r="B243" s="37" t="s">
        <v>194</v>
      </c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5"/>
      <c r="N243" s="104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8"/>
      <c r="AC243" s="108"/>
      <c r="AD243" s="108"/>
      <c r="AE243" s="108"/>
      <c r="AF243" s="107"/>
      <c r="AG243" s="107"/>
      <c r="AH243" s="110">
        <v>11858</v>
      </c>
      <c r="AI243" s="121"/>
      <c r="AJ243" s="121">
        <v>0</v>
      </c>
      <c r="AK243" s="123">
        <f t="shared" ref="AK243" si="100">SUM(AJ243/AH243)</f>
        <v>0</v>
      </c>
    </row>
    <row r="244" spans="1:37" s="109" customFormat="1" ht="46.8" x14ac:dyDescent="0.25">
      <c r="A244" s="103" t="s">
        <v>152</v>
      </c>
      <c r="B244" s="37" t="s">
        <v>153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5"/>
      <c r="N244" s="104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8"/>
      <c r="AC244" s="108"/>
      <c r="AD244" s="108"/>
      <c r="AE244" s="108"/>
      <c r="AF244" s="107"/>
      <c r="AG244" s="107"/>
      <c r="AH244" s="110">
        <v>0</v>
      </c>
      <c r="AI244" s="121"/>
      <c r="AJ244" s="121">
        <v>29.52</v>
      </c>
      <c r="AK244" s="124" t="s">
        <v>119</v>
      </c>
    </row>
    <row r="245" spans="1:37" s="109" customFormat="1" ht="15.6" x14ac:dyDescent="0.25">
      <c r="A245" s="103" t="s">
        <v>91</v>
      </c>
      <c r="B245" s="104" t="s">
        <v>92</v>
      </c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5"/>
      <c r="N245" s="104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8"/>
      <c r="AC245" s="108"/>
      <c r="AD245" s="108"/>
      <c r="AE245" s="108"/>
      <c r="AF245" s="107"/>
      <c r="AG245" s="107"/>
      <c r="AH245" s="110">
        <v>550</v>
      </c>
      <c r="AI245" s="121"/>
      <c r="AJ245" s="121">
        <v>603.78</v>
      </c>
      <c r="AK245" s="123">
        <f t="shared" si="96"/>
        <v>1.0977818181818182</v>
      </c>
    </row>
    <row r="246" spans="1:37" s="109" customFormat="1" ht="15.6" x14ac:dyDescent="0.25">
      <c r="A246" s="103" t="s">
        <v>179</v>
      </c>
      <c r="B246" s="104" t="s">
        <v>180</v>
      </c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5"/>
      <c r="N246" s="104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8"/>
      <c r="AC246" s="108"/>
      <c r="AD246" s="108"/>
      <c r="AE246" s="108"/>
      <c r="AF246" s="107"/>
      <c r="AG246" s="107"/>
      <c r="AH246" s="110">
        <v>10300</v>
      </c>
      <c r="AI246" s="121"/>
      <c r="AJ246" s="121">
        <v>12277.81</v>
      </c>
      <c r="AK246" s="123">
        <f t="shared" si="96"/>
        <v>1.1920203883495144</v>
      </c>
    </row>
    <row r="247" spans="1:37" s="109" customFormat="1" ht="15.6" x14ac:dyDescent="0.25">
      <c r="A247" s="103" t="s">
        <v>64</v>
      </c>
      <c r="B247" s="104" t="s">
        <v>46</v>
      </c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5"/>
      <c r="N247" s="104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43">
        <v>25000</v>
      </c>
      <c r="AC247" s="43">
        <v>25000</v>
      </c>
      <c r="AD247" s="108"/>
      <c r="AE247" s="108"/>
      <c r="AF247" s="107"/>
      <c r="AG247" s="107"/>
      <c r="AH247" s="110">
        <v>0</v>
      </c>
      <c r="AI247" s="110"/>
      <c r="AJ247" s="121">
        <v>83.76</v>
      </c>
      <c r="AK247" s="124" t="s">
        <v>119</v>
      </c>
    </row>
    <row r="248" spans="1:37" s="109" customFormat="1" ht="31.2" x14ac:dyDescent="0.25">
      <c r="A248" s="103" t="s">
        <v>60</v>
      </c>
      <c r="B248" s="55" t="s">
        <v>44</v>
      </c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5"/>
      <c r="N248" s="104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8"/>
      <c r="AC248" s="108"/>
      <c r="AD248" s="108"/>
      <c r="AE248" s="108"/>
      <c r="AF248" s="107"/>
      <c r="AG248" s="107"/>
      <c r="AH248" s="110">
        <v>75256</v>
      </c>
      <c r="AI248" s="121"/>
      <c r="AJ248" s="121">
        <v>75256</v>
      </c>
      <c r="AK248" s="123">
        <f t="shared" si="96"/>
        <v>1</v>
      </c>
    </row>
    <row r="249" spans="1:37" s="109" customFormat="1" ht="78" x14ac:dyDescent="0.25">
      <c r="A249" s="103" t="s">
        <v>164</v>
      </c>
      <c r="B249" s="55" t="s">
        <v>195</v>
      </c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5"/>
      <c r="N249" s="104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8"/>
      <c r="AC249" s="108"/>
      <c r="AD249" s="108"/>
      <c r="AE249" s="108"/>
      <c r="AF249" s="107"/>
      <c r="AG249" s="107"/>
      <c r="AH249" s="110">
        <v>1180093</v>
      </c>
      <c r="AI249" s="121"/>
      <c r="AJ249" s="121">
        <v>1150595.06</v>
      </c>
      <c r="AK249" s="123">
        <f t="shared" si="96"/>
        <v>0.97500371580883882</v>
      </c>
    </row>
    <row r="250" spans="1:37" s="109" customFormat="1" ht="31.2" x14ac:dyDescent="0.25">
      <c r="A250" s="103" t="s">
        <v>144</v>
      </c>
      <c r="B250" s="37" t="s">
        <v>196</v>
      </c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5"/>
      <c r="N250" s="104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8"/>
      <c r="AC250" s="108"/>
      <c r="AD250" s="108"/>
      <c r="AE250" s="108"/>
      <c r="AF250" s="107"/>
      <c r="AG250" s="107"/>
      <c r="AH250" s="110">
        <v>645340</v>
      </c>
      <c r="AI250" s="121"/>
      <c r="AJ250" s="121">
        <v>758440.51</v>
      </c>
      <c r="AK250" s="123">
        <f t="shared" si="96"/>
        <v>1.1752572442433447</v>
      </c>
    </row>
    <row r="251" spans="1:37" s="109" customFormat="1" ht="46.8" x14ac:dyDescent="0.25">
      <c r="A251" s="103" t="s">
        <v>141</v>
      </c>
      <c r="B251" s="126" t="s">
        <v>154</v>
      </c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5"/>
      <c r="N251" s="104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8"/>
      <c r="AC251" s="108"/>
      <c r="AD251" s="108"/>
      <c r="AE251" s="108"/>
      <c r="AF251" s="107"/>
      <c r="AG251" s="107"/>
      <c r="AH251" s="110">
        <v>0</v>
      </c>
      <c r="AI251" s="121"/>
      <c r="AJ251" s="121">
        <v>64.489999999999995</v>
      </c>
      <c r="AK251" s="124" t="s">
        <v>119</v>
      </c>
    </row>
    <row r="252" spans="1:37" s="50" customFormat="1" ht="29.25" customHeight="1" x14ac:dyDescent="0.3">
      <c r="A252" s="58" t="s">
        <v>197</v>
      </c>
      <c r="B252" s="59" t="s">
        <v>198</v>
      </c>
      <c r="C252" s="86"/>
      <c r="D252" s="86"/>
      <c r="E252" s="86"/>
      <c r="F252" s="86"/>
      <c r="G252" s="86"/>
      <c r="H252" s="87"/>
      <c r="I252" s="87"/>
      <c r="J252" s="87"/>
      <c r="K252" s="87"/>
      <c r="L252" s="87"/>
      <c r="M252" s="88"/>
      <c r="N252" s="87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41">
        <f t="shared" ref="AB252:AI252" si="101">SUM(AB253:AB253)</f>
        <v>0</v>
      </c>
      <c r="AC252" s="41">
        <f t="shared" si="101"/>
        <v>0</v>
      </c>
      <c r="AD252" s="41">
        <f t="shared" si="101"/>
        <v>0</v>
      </c>
      <c r="AE252" s="41">
        <f t="shared" si="101"/>
        <v>0</v>
      </c>
      <c r="AF252" s="41">
        <f t="shared" si="101"/>
        <v>0</v>
      </c>
      <c r="AG252" s="41">
        <f t="shared" si="101"/>
        <v>0</v>
      </c>
      <c r="AH252" s="112">
        <f>SUM(AH253:AH257)</f>
        <v>873799</v>
      </c>
      <c r="AI252" s="112">
        <f t="shared" si="101"/>
        <v>0</v>
      </c>
      <c r="AJ252" s="112">
        <f>SUM(AJ253:AJ257)</f>
        <v>1013904.27</v>
      </c>
      <c r="AK252" s="122">
        <f t="shared" si="96"/>
        <v>1.1603403872057534</v>
      </c>
    </row>
    <row r="253" spans="1:37" s="39" customFormat="1" ht="15.6" x14ac:dyDescent="0.3">
      <c r="A253" s="36" t="s">
        <v>181</v>
      </c>
      <c r="B253" s="37" t="s">
        <v>182</v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6"/>
      <c r="N253" s="95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101"/>
      <c r="AC253" s="101"/>
      <c r="AD253" s="101"/>
      <c r="AE253" s="101"/>
      <c r="AF253" s="100"/>
      <c r="AG253" s="100"/>
      <c r="AH253" s="110">
        <v>1100</v>
      </c>
      <c r="AI253" s="120"/>
      <c r="AJ253" s="120">
        <v>11.6</v>
      </c>
      <c r="AK253" s="123">
        <f t="shared" si="96"/>
        <v>1.0545454545454545E-2</v>
      </c>
    </row>
    <row r="254" spans="1:37" s="39" customFormat="1" ht="15.6" x14ac:dyDescent="0.3">
      <c r="A254" s="103" t="s">
        <v>91</v>
      </c>
      <c r="B254" s="104" t="s">
        <v>92</v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6"/>
      <c r="N254" s="95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101"/>
      <c r="AC254" s="101"/>
      <c r="AD254" s="101"/>
      <c r="AE254" s="101"/>
      <c r="AF254" s="100"/>
      <c r="AG254" s="100"/>
      <c r="AH254" s="110">
        <v>0</v>
      </c>
      <c r="AI254" s="120"/>
      <c r="AJ254" s="120">
        <v>221.69</v>
      </c>
      <c r="AK254" s="124" t="s">
        <v>119</v>
      </c>
    </row>
    <row r="255" spans="1:37" s="39" customFormat="1" ht="15.6" x14ac:dyDescent="0.3">
      <c r="A255" s="94" t="s">
        <v>179</v>
      </c>
      <c r="B255" s="104" t="s">
        <v>180</v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6"/>
      <c r="N255" s="95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101"/>
      <c r="AC255" s="101"/>
      <c r="AD255" s="101"/>
      <c r="AE255" s="101"/>
      <c r="AF255" s="100"/>
      <c r="AG255" s="100"/>
      <c r="AH255" s="110">
        <v>805</v>
      </c>
      <c r="AI255" s="120"/>
      <c r="AJ255" s="120">
        <v>805.12</v>
      </c>
      <c r="AK255" s="123">
        <f t="shared" si="96"/>
        <v>1.0001490683229814</v>
      </c>
    </row>
    <row r="256" spans="1:37" s="109" customFormat="1" ht="78" x14ac:dyDescent="0.25">
      <c r="A256" s="103" t="s">
        <v>164</v>
      </c>
      <c r="B256" s="55" t="s">
        <v>195</v>
      </c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5"/>
      <c r="N256" s="104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43">
        <v>25000</v>
      </c>
      <c r="AC256" s="43">
        <v>25000</v>
      </c>
      <c r="AD256" s="108"/>
      <c r="AE256" s="108"/>
      <c r="AF256" s="107"/>
      <c r="AG256" s="107"/>
      <c r="AH256" s="110">
        <v>14140</v>
      </c>
      <c r="AI256" s="110"/>
      <c r="AJ256" s="121">
        <v>9445.2199999999993</v>
      </c>
      <c r="AK256" s="123">
        <f t="shared" si="96"/>
        <v>0.66797878359264495</v>
      </c>
    </row>
    <row r="257" spans="1:37" s="109" customFormat="1" ht="31.2" x14ac:dyDescent="0.25">
      <c r="A257" s="103" t="s">
        <v>144</v>
      </c>
      <c r="B257" s="37" t="s">
        <v>196</v>
      </c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5"/>
      <c r="N257" s="104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8"/>
      <c r="AC257" s="108"/>
      <c r="AD257" s="108"/>
      <c r="AE257" s="108"/>
      <c r="AF257" s="107"/>
      <c r="AG257" s="107"/>
      <c r="AH257" s="110">
        <v>857754</v>
      </c>
      <c r="AI257" s="121"/>
      <c r="AJ257" s="121">
        <v>1003420.64</v>
      </c>
      <c r="AK257" s="123">
        <f t="shared" si="96"/>
        <v>1.1698233292995428</v>
      </c>
    </row>
    <row r="258" spans="1:37" s="39" customFormat="1" ht="15.6" x14ac:dyDescent="0.3">
      <c r="A258" s="94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6"/>
      <c r="N258" s="95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101"/>
      <c r="AC258" s="101"/>
      <c r="AD258" s="101"/>
      <c r="AE258" s="101"/>
      <c r="AF258" s="100"/>
      <c r="AG258" s="100"/>
      <c r="AH258" s="110"/>
      <c r="AI258" s="120"/>
      <c r="AJ258" s="120"/>
      <c r="AK258" s="123"/>
    </row>
    <row r="259" spans="1:37" s="85" customFormat="1" ht="36.75" customHeight="1" thickBot="1" x14ac:dyDescent="0.35">
      <c r="A259" s="67"/>
      <c r="B259" s="147" t="s">
        <v>133</v>
      </c>
      <c r="C259" s="133"/>
      <c r="D259" s="133"/>
      <c r="E259" s="133"/>
      <c r="F259" s="133"/>
      <c r="G259" s="133"/>
      <c r="H259" s="142"/>
      <c r="I259" s="142"/>
      <c r="J259" s="142"/>
      <c r="K259" s="142"/>
      <c r="L259" s="142"/>
      <c r="M259" s="143"/>
      <c r="N259" s="142"/>
      <c r="O259" s="144"/>
      <c r="P259" s="144"/>
      <c r="Q259" s="144"/>
      <c r="R259" s="144"/>
      <c r="S259" s="144"/>
      <c r="T259" s="145" t="e">
        <f>SUM(#REF!+T262+T260)</f>
        <v>#REF!</v>
      </c>
      <c r="U259" s="145" t="e">
        <f>SUM(#REF!+U262+U260)</f>
        <v>#REF!</v>
      </c>
      <c r="V259" s="145" t="e">
        <f>SUM(#REF!+V262+V260)</f>
        <v>#REF!</v>
      </c>
      <c r="W259" s="145" t="e">
        <f>SUM(#REF!+W262+W260)</f>
        <v>#REF!</v>
      </c>
      <c r="X259" s="145" t="e">
        <f>SUM(#REF!+X262+X260)</f>
        <v>#REF!</v>
      </c>
      <c r="Y259" s="145" t="e">
        <f>SUM(#REF!+Y262+Y260)</f>
        <v>#REF!</v>
      </c>
      <c r="Z259" s="145" t="e">
        <f>SUM(#REF!+Z262+Z260)</f>
        <v>#REF!</v>
      </c>
      <c r="AA259" s="145" t="e">
        <f>SUM(#REF!+AA262+AA260)</f>
        <v>#REF!</v>
      </c>
      <c r="AB259" s="145" t="e">
        <f>SUM(AB267+AB272+AB277+AB279+#REF!+AB284+#REF!)</f>
        <v>#REF!</v>
      </c>
      <c r="AC259" s="145" t="e">
        <f>SUM(AC267+AC272+AC277+AC279+#REF!+AC284+#REF!)</f>
        <v>#REF!</v>
      </c>
      <c r="AD259" s="145" t="e">
        <f>SUM(AD267+AD272+AD277+AD279+#REF!+AD284+#REF!)</f>
        <v>#REF!</v>
      </c>
      <c r="AE259" s="145" t="e">
        <f>SUM(AE267+AE272+AE277+AE279+#REF!+AE284+#REF!)</f>
        <v>#REF!</v>
      </c>
      <c r="AF259" s="145" t="e">
        <f>SUM(AF267+AF272+AF277+AF279+#REF!+AF284+#REF!)</f>
        <v>#REF!</v>
      </c>
      <c r="AG259" s="145" t="e">
        <f>SUM(AG267+AG272+AG277+AG279+#REF!+AG284+#REF!)</f>
        <v>#REF!</v>
      </c>
      <c r="AH259" s="146">
        <f>SUM(AH260)</f>
        <v>1710034</v>
      </c>
      <c r="AI259" s="146" t="e">
        <f>SUM(AI267+AI272+AI277+AI279+#REF!+AI284+#REF!)</f>
        <v>#REF!</v>
      </c>
      <c r="AJ259" s="146">
        <f>SUM(AJ260)</f>
        <v>1715357.32</v>
      </c>
      <c r="AK259" s="136">
        <f t="shared" si="96"/>
        <v>1.0031129907358567</v>
      </c>
    </row>
    <row r="260" spans="1:37" s="33" customFormat="1" ht="56.25" customHeight="1" thickTop="1" x14ac:dyDescent="0.3">
      <c r="A260" s="34" t="s">
        <v>134</v>
      </c>
      <c r="B260" s="125" t="s">
        <v>135</v>
      </c>
      <c r="C260" s="86"/>
      <c r="D260" s="86"/>
      <c r="E260" s="86"/>
      <c r="F260" s="86"/>
      <c r="G260" s="86"/>
      <c r="H260" s="87"/>
      <c r="I260" s="87"/>
      <c r="J260" s="87"/>
      <c r="K260" s="87"/>
      <c r="L260" s="87"/>
      <c r="M260" s="88"/>
      <c r="N260" s="87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 t="e">
        <f>SUM(#REF!)</f>
        <v>#REF!</v>
      </c>
      <c r="AC260" s="88" t="e">
        <f>SUM(#REF!)</f>
        <v>#REF!</v>
      </c>
      <c r="AD260" s="88" t="e">
        <f>SUM(#REF!)</f>
        <v>#REF!</v>
      </c>
      <c r="AE260" s="88" t="e">
        <f>SUM(#REF!)</f>
        <v>#REF!</v>
      </c>
      <c r="AF260" s="88" t="e">
        <f>SUM(#REF!)</f>
        <v>#REF!</v>
      </c>
      <c r="AG260" s="88" t="e">
        <f>SUM(#REF!)</f>
        <v>#REF!</v>
      </c>
      <c r="AH260" s="117">
        <f>SUM(AH261:AH263)</f>
        <v>1710034</v>
      </c>
      <c r="AI260" s="117" t="e">
        <f>SUM(#REF!)</f>
        <v>#REF!</v>
      </c>
      <c r="AJ260" s="117">
        <f>SUM(AJ261:AJ263)</f>
        <v>1715357.32</v>
      </c>
      <c r="AK260" s="122">
        <f t="shared" si="96"/>
        <v>1.0031129907358567</v>
      </c>
    </row>
    <row r="261" spans="1:37" s="79" customFormat="1" ht="31.2" x14ac:dyDescent="0.25">
      <c r="A261" s="36" t="s">
        <v>121</v>
      </c>
      <c r="B261" s="64" t="s">
        <v>122</v>
      </c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127"/>
      <c r="N261" s="64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19">
        <v>1000</v>
      </c>
      <c r="AI261" s="119"/>
      <c r="AJ261" s="119">
        <v>1975</v>
      </c>
      <c r="AK261" s="123">
        <f t="shared" ref="AK261" si="102">SUM(AJ261/AH261)</f>
        <v>1.9750000000000001</v>
      </c>
    </row>
    <row r="262" spans="1:37" s="79" customFormat="1" ht="15.6" x14ac:dyDescent="0.25">
      <c r="A262" s="36" t="s">
        <v>59</v>
      </c>
      <c r="B262" s="64" t="s">
        <v>53</v>
      </c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127"/>
      <c r="N262" s="64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19">
        <v>1706034</v>
      </c>
      <c r="AI262" s="119"/>
      <c r="AJ262" s="119">
        <v>1710382.32</v>
      </c>
      <c r="AK262" s="123">
        <f t="shared" si="96"/>
        <v>1.0025487885938968</v>
      </c>
    </row>
    <row r="263" spans="1:37" s="79" customFormat="1" ht="15.6" x14ac:dyDescent="0.25">
      <c r="A263" s="36" t="s">
        <v>64</v>
      </c>
      <c r="B263" s="104" t="s">
        <v>46</v>
      </c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127"/>
      <c r="N263" s="64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19">
        <v>3000</v>
      </c>
      <c r="AI263" s="119"/>
      <c r="AJ263" s="119">
        <v>3000</v>
      </c>
      <c r="AK263" s="123">
        <f t="shared" si="96"/>
        <v>1</v>
      </c>
    </row>
    <row r="264" spans="1:37" s="85" customFormat="1" ht="17.399999999999999" customHeight="1" thickBot="1" x14ac:dyDescent="0.35">
      <c r="A264" s="67"/>
      <c r="B264" s="147" t="s">
        <v>155</v>
      </c>
      <c r="C264" s="133"/>
      <c r="D264" s="133"/>
      <c r="E264" s="133"/>
      <c r="F264" s="133"/>
      <c r="G264" s="133"/>
      <c r="H264" s="142"/>
      <c r="I264" s="142"/>
      <c r="J264" s="142"/>
      <c r="K264" s="142"/>
      <c r="L264" s="142"/>
      <c r="M264" s="143"/>
      <c r="N264" s="142"/>
      <c r="O264" s="144"/>
      <c r="P264" s="144"/>
      <c r="Q264" s="144"/>
      <c r="R264" s="144"/>
      <c r="S264" s="144"/>
      <c r="T264" s="145" t="e">
        <f>SUM(#REF!+T267+T265)</f>
        <v>#REF!</v>
      </c>
      <c r="U264" s="145" t="e">
        <f>SUM(#REF!+U267+U265)</f>
        <v>#REF!</v>
      </c>
      <c r="V264" s="145" t="e">
        <f>SUM(#REF!+V267+V265)</f>
        <v>#REF!</v>
      </c>
      <c r="W264" s="145" t="e">
        <f>SUM(#REF!+W267+W265)</f>
        <v>#REF!</v>
      </c>
      <c r="X264" s="145" t="e">
        <f>SUM(#REF!+X267+X265)</f>
        <v>#REF!</v>
      </c>
      <c r="Y264" s="145" t="e">
        <f>SUM(#REF!+Y267+Y265)</f>
        <v>#REF!</v>
      </c>
      <c r="Z264" s="145" t="e">
        <f>SUM(#REF!+Z267+Z265)</f>
        <v>#REF!</v>
      </c>
      <c r="AA264" s="145" t="e">
        <f>SUM(#REF!+AA267+AA265)</f>
        <v>#REF!</v>
      </c>
      <c r="AB264" s="145" t="e">
        <f>SUM(AB275+AB278+AB283+AB285+#REF!+AB290+#REF!)</f>
        <v>#REF!</v>
      </c>
      <c r="AC264" s="145" t="e">
        <f>SUM(AC275+AC278+AC283+AC285+#REF!+AC290+#REF!)</f>
        <v>#REF!</v>
      </c>
      <c r="AD264" s="145" t="e">
        <f>SUM(AD275+AD278+AD283+AD285+#REF!+AD290+#REF!)</f>
        <v>#REF!</v>
      </c>
      <c r="AE264" s="145" t="e">
        <f>SUM(AE275+AE278+AE283+AE285+#REF!+AE290+#REF!)</f>
        <v>#REF!</v>
      </c>
      <c r="AF264" s="145" t="e">
        <f>SUM(AF275+AF278+AF283+AF285+#REF!+AF290+#REF!)</f>
        <v>#REF!</v>
      </c>
      <c r="AG264" s="145" t="e">
        <f>SUM(AG275+AG278+AG283+AG285+#REF!+AG290+#REF!)</f>
        <v>#REF!</v>
      </c>
      <c r="AH264" s="146">
        <f>SUM(AH265)</f>
        <v>110800</v>
      </c>
      <c r="AI264" s="146" t="e">
        <f>SUM(AI275+AI278+AI283+AI285+#REF!+AI290+#REF!)</f>
        <v>#REF!</v>
      </c>
      <c r="AJ264" s="146">
        <f>SUM(AJ265)</f>
        <v>155443.57</v>
      </c>
      <c r="AK264" s="136">
        <f t="shared" si="96"/>
        <v>1.4029203068592058</v>
      </c>
    </row>
    <row r="265" spans="1:37" s="33" customFormat="1" ht="21" customHeight="1" thickTop="1" x14ac:dyDescent="0.3">
      <c r="A265" s="34" t="s">
        <v>156</v>
      </c>
      <c r="B265" s="125" t="s">
        <v>157</v>
      </c>
      <c r="C265" s="86"/>
      <c r="D265" s="86"/>
      <c r="E265" s="86"/>
      <c r="F265" s="86"/>
      <c r="G265" s="86"/>
      <c r="H265" s="87"/>
      <c r="I265" s="87"/>
      <c r="J265" s="87"/>
      <c r="K265" s="87"/>
      <c r="L265" s="87"/>
      <c r="M265" s="88"/>
      <c r="N265" s="87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 t="e">
        <f>SUM(#REF!)</f>
        <v>#REF!</v>
      </c>
      <c r="AC265" s="88" t="e">
        <f>SUM(#REF!)</f>
        <v>#REF!</v>
      </c>
      <c r="AD265" s="88" t="e">
        <f>SUM(#REF!)</f>
        <v>#REF!</v>
      </c>
      <c r="AE265" s="88" t="e">
        <f>SUM(#REF!)</f>
        <v>#REF!</v>
      </c>
      <c r="AF265" s="88" t="e">
        <f>SUM(#REF!)</f>
        <v>#REF!</v>
      </c>
      <c r="AG265" s="88" t="e">
        <f>SUM(#REF!)</f>
        <v>#REF!</v>
      </c>
      <c r="AH265" s="117">
        <f>SUM(AH266:AH268)</f>
        <v>110800</v>
      </c>
      <c r="AI265" s="117" t="e">
        <f>SUM(#REF!)</f>
        <v>#REF!</v>
      </c>
      <c r="AJ265" s="117">
        <f>SUM(AJ266:AJ268)</f>
        <v>155443.57</v>
      </c>
      <c r="AK265" s="122">
        <f t="shared" si="96"/>
        <v>1.4029203068592058</v>
      </c>
    </row>
    <row r="266" spans="1:37" s="203" customFormat="1" ht="21" customHeight="1" x14ac:dyDescent="0.3">
      <c r="A266" s="159" t="s">
        <v>62</v>
      </c>
      <c r="B266" s="104" t="s">
        <v>45</v>
      </c>
      <c r="C266" s="164"/>
      <c r="D266" s="164"/>
      <c r="E266" s="164"/>
      <c r="F266" s="164"/>
      <c r="G266" s="164"/>
      <c r="H266" s="165"/>
      <c r="I266" s="165"/>
      <c r="J266" s="165"/>
      <c r="K266" s="165"/>
      <c r="L266" s="165"/>
      <c r="M266" s="166"/>
      <c r="N266" s="165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7">
        <v>100000</v>
      </c>
      <c r="AI266" s="167"/>
      <c r="AJ266" s="167">
        <v>144308.29</v>
      </c>
      <c r="AK266" s="123">
        <f t="shared" si="96"/>
        <v>1.4430829000000001</v>
      </c>
    </row>
    <row r="267" spans="1:37" s="64" customFormat="1" ht="15.6" x14ac:dyDescent="0.25">
      <c r="A267" s="36" t="s">
        <v>91</v>
      </c>
      <c r="B267" s="104" t="s">
        <v>92</v>
      </c>
      <c r="M267" s="127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19">
        <v>300</v>
      </c>
      <c r="AI267" s="119"/>
      <c r="AJ267" s="119">
        <v>635.28</v>
      </c>
      <c r="AK267" s="123">
        <f t="shared" si="96"/>
        <v>2.1175999999999999</v>
      </c>
    </row>
    <row r="268" spans="1:37" s="206" customFormat="1" ht="15.6" x14ac:dyDescent="0.25">
      <c r="A268" s="204" t="s">
        <v>131</v>
      </c>
      <c r="B268" s="205" t="s">
        <v>143</v>
      </c>
      <c r="M268" s="207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  <c r="AE268" s="208"/>
      <c r="AF268" s="208"/>
      <c r="AG268" s="208"/>
      <c r="AH268" s="209">
        <v>10500</v>
      </c>
      <c r="AI268" s="209"/>
      <c r="AJ268" s="209">
        <v>10500</v>
      </c>
      <c r="AK268" s="210">
        <f t="shared" si="96"/>
        <v>1</v>
      </c>
    </row>
    <row r="269" spans="1:37" s="79" customFormat="1" ht="15.6" x14ac:dyDescent="0.25">
      <c r="A269" s="223" t="s">
        <v>158</v>
      </c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24"/>
      <c r="AF269" s="224"/>
      <c r="AG269" s="224"/>
      <c r="AH269" s="224"/>
      <c r="AI269" s="224"/>
      <c r="AJ269" s="224"/>
      <c r="AK269" s="225"/>
    </row>
    <row r="270" spans="1:37" s="66" customFormat="1" ht="15.6" x14ac:dyDescent="0.3">
      <c r="A270" s="218" t="s">
        <v>136</v>
      </c>
      <c r="B270" s="21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9"/>
      <c r="N270" s="148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4">
        <v>114615263.5</v>
      </c>
      <c r="AI270" s="154"/>
      <c r="AJ270" s="154">
        <v>116046848.95</v>
      </c>
      <c r="AK270" s="151">
        <f t="shared" si="96"/>
        <v>1.0124903560510508</v>
      </c>
    </row>
    <row r="271" spans="1:37" s="66" customFormat="1" ht="15.6" x14ac:dyDescent="0.3">
      <c r="A271" s="219" t="s">
        <v>137</v>
      </c>
      <c r="B271" s="219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1"/>
      <c r="N271" s="180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3">
        <v>3803868</v>
      </c>
      <c r="AI271" s="183"/>
      <c r="AJ271" s="183">
        <v>3779136.27</v>
      </c>
      <c r="AK271" s="184">
        <f t="shared" si="96"/>
        <v>0.99349826807870301</v>
      </c>
    </row>
    <row r="272" spans="1:37" s="178" customFormat="1" ht="16.2" thickBot="1" x14ac:dyDescent="0.35">
      <c r="A272" s="217" t="s">
        <v>176</v>
      </c>
      <c r="B272" s="217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200"/>
      <c r="N272" s="199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2">
        <f>SUM(AH270:AH271)</f>
        <v>118419131.5</v>
      </c>
      <c r="AI272" s="185"/>
      <c r="AJ272" s="186">
        <f>SUM(AJ270:AJ271)</f>
        <v>119825985.22</v>
      </c>
      <c r="AK272" s="179">
        <f t="shared" si="96"/>
        <v>1.0118802908126379</v>
      </c>
    </row>
    <row r="273" spans="1:13" ht="13.8" thickTop="1" x14ac:dyDescent="0.25">
      <c r="A273" s="8"/>
      <c r="B273" s="6"/>
      <c r="C273" s="1"/>
      <c r="D273" s="1"/>
      <c r="E273" s="1"/>
      <c r="F273" s="1"/>
      <c r="G273" s="1"/>
      <c r="K273" s="1"/>
      <c r="L273" s="1"/>
      <c r="M273" s="14"/>
    </row>
    <row r="274" spans="1:13" x14ac:dyDescent="0.25">
      <c r="A274" s="8"/>
      <c r="B274" s="6"/>
      <c r="C274" s="1"/>
      <c r="D274" s="1"/>
      <c r="E274" s="1"/>
      <c r="F274" s="1"/>
      <c r="G274" s="1"/>
      <c r="K274" s="1"/>
      <c r="L274" s="1"/>
      <c r="M274" s="14"/>
    </row>
    <row r="275" spans="1:13" x14ac:dyDescent="0.25">
      <c r="A275" s="8"/>
      <c r="B275" s="6"/>
      <c r="C275" s="1"/>
      <c r="D275" s="1"/>
      <c r="E275" s="1"/>
      <c r="F275" s="1"/>
      <c r="G275" s="1"/>
      <c r="K275" s="1"/>
      <c r="L275" s="1"/>
      <c r="M275" s="14"/>
    </row>
    <row r="276" spans="1:13" x14ac:dyDescent="0.25">
      <c r="A276" s="8"/>
      <c r="B276" s="6"/>
      <c r="C276" s="1"/>
      <c r="D276" s="1"/>
      <c r="E276" s="1"/>
      <c r="F276" s="1"/>
      <c r="G276" s="1"/>
      <c r="K276" s="1"/>
      <c r="L276" s="1"/>
      <c r="M276" s="14"/>
    </row>
    <row r="277" spans="1:13" x14ac:dyDescent="0.25">
      <c r="A277" s="8"/>
      <c r="B277" s="6"/>
      <c r="C277" s="1"/>
      <c r="D277" s="1"/>
      <c r="E277" s="1"/>
      <c r="F277" s="1"/>
      <c r="G277" s="1"/>
      <c r="K277" s="1"/>
      <c r="L277" s="1"/>
      <c r="M277" s="14"/>
    </row>
    <row r="278" spans="1:13" x14ac:dyDescent="0.25">
      <c r="A278" s="8"/>
      <c r="B278" s="6"/>
      <c r="C278" s="1"/>
      <c r="D278" s="1"/>
      <c r="E278" s="1"/>
      <c r="F278" s="1"/>
      <c r="G278" s="1"/>
      <c r="K278" s="1"/>
      <c r="L278" s="1"/>
      <c r="M278" s="14"/>
    </row>
    <row r="279" spans="1:13" x14ac:dyDescent="0.25">
      <c r="A279" s="8"/>
      <c r="B279" s="6"/>
      <c r="C279" s="1"/>
      <c r="D279" s="1"/>
      <c r="E279" s="1"/>
      <c r="F279" s="1"/>
      <c r="G279" s="1"/>
      <c r="K279" s="1"/>
      <c r="L279" s="1"/>
      <c r="M279" s="14"/>
    </row>
    <row r="280" spans="1:13" x14ac:dyDescent="0.25">
      <c r="A280" s="8"/>
      <c r="B280" s="6"/>
      <c r="C280" s="1"/>
      <c r="D280" s="1"/>
      <c r="E280" s="1"/>
      <c r="F280" s="1"/>
      <c r="G280" s="1"/>
      <c r="K280" s="1"/>
      <c r="L280" s="1"/>
      <c r="M280" s="14"/>
    </row>
    <row r="281" spans="1:13" x14ac:dyDescent="0.25">
      <c r="A281" s="8"/>
      <c r="B281" s="6"/>
      <c r="C281" s="1"/>
      <c r="D281" s="1"/>
      <c r="E281" s="1"/>
      <c r="F281" s="1"/>
      <c r="G281" s="1"/>
      <c r="K281" s="1"/>
      <c r="L281" s="1"/>
      <c r="M281" s="14"/>
    </row>
    <row r="282" spans="1:13" x14ac:dyDescent="0.25">
      <c r="A282" s="8"/>
      <c r="B282" s="6"/>
      <c r="C282" s="1"/>
      <c r="D282" s="1"/>
      <c r="E282" s="1"/>
      <c r="F282" s="1"/>
      <c r="G282" s="1"/>
      <c r="K282" s="1"/>
      <c r="L282" s="1"/>
      <c r="M282" s="14"/>
    </row>
    <row r="283" spans="1:13" x14ac:dyDescent="0.25">
      <c r="A283" s="8"/>
      <c r="B283" s="6"/>
      <c r="C283" s="1"/>
      <c r="D283" s="1"/>
      <c r="E283" s="1"/>
      <c r="F283" s="1"/>
      <c r="G283" s="1"/>
      <c r="K283" s="1"/>
      <c r="L283" s="1"/>
      <c r="M283" s="14"/>
    </row>
    <row r="284" spans="1:13" x14ac:dyDescent="0.25">
      <c r="A284" s="8"/>
      <c r="B284" s="6"/>
      <c r="C284" s="1"/>
      <c r="D284" s="1"/>
      <c r="E284" s="1"/>
      <c r="F284" s="1"/>
      <c r="G284" s="1"/>
      <c r="K284" s="1"/>
      <c r="L284" s="1"/>
      <c r="M284" s="14"/>
    </row>
    <row r="285" spans="1:13" x14ac:dyDescent="0.25">
      <c r="A285" s="8"/>
      <c r="B285" s="6"/>
      <c r="C285" s="1"/>
      <c r="D285" s="1"/>
      <c r="E285" s="1"/>
      <c r="F285" s="1"/>
      <c r="G285" s="1"/>
      <c r="K285" s="1"/>
      <c r="L285" s="1"/>
      <c r="M285" s="14"/>
    </row>
    <row r="286" spans="1:13" x14ac:dyDescent="0.25">
      <c r="A286" s="8"/>
      <c r="B286" s="6"/>
      <c r="C286" s="1"/>
      <c r="D286" s="1"/>
      <c r="E286" s="1"/>
      <c r="F286" s="1"/>
      <c r="G286" s="1"/>
      <c r="K286" s="1"/>
      <c r="L286" s="1"/>
      <c r="M286" s="14"/>
    </row>
    <row r="287" spans="1:13" x14ac:dyDescent="0.25">
      <c r="A287" s="8"/>
      <c r="B287" s="6"/>
      <c r="C287" s="1"/>
      <c r="D287" s="1"/>
      <c r="E287" s="1"/>
      <c r="F287" s="1"/>
      <c r="G287" s="1"/>
      <c r="K287" s="1"/>
      <c r="L287" s="1"/>
      <c r="M287" s="14"/>
    </row>
    <row r="288" spans="1:13" x14ac:dyDescent="0.25">
      <c r="A288" s="8"/>
      <c r="B288" s="6"/>
      <c r="C288" s="1"/>
      <c r="D288" s="1"/>
      <c r="E288" s="1"/>
      <c r="F288" s="1"/>
      <c r="G288" s="1"/>
      <c r="K288" s="1"/>
      <c r="L288" s="1"/>
      <c r="M288" s="14"/>
    </row>
    <row r="289" spans="1:13" x14ac:dyDescent="0.25">
      <c r="A289" s="8"/>
      <c r="B289" s="6"/>
      <c r="C289" s="1"/>
      <c r="D289" s="1"/>
      <c r="E289" s="1"/>
      <c r="F289" s="1"/>
      <c r="G289" s="1"/>
      <c r="K289" s="1"/>
      <c r="L289" s="1"/>
      <c r="M289" s="14"/>
    </row>
    <row r="290" spans="1:13" x14ac:dyDescent="0.25">
      <c r="A290" s="8"/>
      <c r="B290" s="6"/>
      <c r="C290" s="1"/>
      <c r="D290" s="1"/>
      <c r="E290" s="1"/>
      <c r="F290" s="1"/>
      <c r="G290" s="1"/>
      <c r="K290" s="1"/>
      <c r="L290" s="1"/>
      <c r="M290" s="14"/>
    </row>
    <row r="291" spans="1:13" x14ac:dyDescent="0.25">
      <c r="A291" s="8"/>
      <c r="B291" s="6"/>
      <c r="C291" s="1"/>
      <c r="D291" s="1"/>
      <c r="E291" s="1"/>
      <c r="F291" s="1"/>
      <c r="G291" s="1"/>
      <c r="K291" s="1"/>
      <c r="L291" s="1"/>
      <c r="M291" s="14"/>
    </row>
    <row r="292" spans="1:13" x14ac:dyDescent="0.25">
      <c r="A292" s="8"/>
      <c r="B292" s="6"/>
      <c r="C292" s="1"/>
      <c r="D292" s="1"/>
      <c r="E292" s="1"/>
      <c r="F292" s="1"/>
      <c r="G292" s="1"/>
      <c r="K292" s="1"/>
      <c r="L292" s="1"/>
      <c r="M292" s="14"/>
    </row>
    <row r="293" spans="1:13" x14ac:dyDescent="0.25">
      <c r="A293" s="8"/>
      <c r="B293" s="6"/>
      <c r="C293" s="1"/>
      <c r="D293" s="1"/>
      <c r="E293" s="1"/>
      <c r="F293" s="1"/>
      <c r="G293" s="1"/>
      <c r="K293" s="1"/>
      <c r="L293" s="1"/>
      <c r="M293" s="14"/>
    </row>
    <row r="294" spans="1:13" x14ac:dyDescent="0.25">
      <c r="A294" s="8"/>
      <c r="B294" s="6"/>
      <c r="C294" s="1"/>
      <c r="D294" s="1"/>
      <c r="E294" s="1"/>
      <c r="F294" s="1"/>
      <c r="G294" s="1"/>
      <c r="K294" s="1"/>
      <c r="L294" s="1"/>
      <c r="M294" s="14"/>
    </row>
    <row r="295" spans="1:13" x14ac:dyDescent="0.25">
      <c r="A295" s="8"/>
      <c r="B295" s="6"/>
      <c r="C295" s="1"/>
      <c r="D295" s="1"/>
      <c r="E295" s="1"/>
      <c r="F295" s="1"/>
      <c r="G295" s="1"/>
      <c r="K295" s="1"/>
      <c r="L295" s="1"/>
      <c r="M295" s="14"/>
    </row>
    <row r="296" spans="1:13" x14ac:dyDescent="0.25">
      <c r="A296" s="8"/>
      <c r="B296" s="6"/>
      <c r="C296" s="1"/>
      <c r="D296" s="1"/>
      <c r="E296" s="1"/>
      <c r="F296" s="1"/>
      <c r="G296" s="1"/>
      <c r="K296" s="1"/>
      <c r="L296" s="1"/>
      <c r="M296" s="14"/>
    </row>
    <row r="297" spans="1:13" x14ac:dyDescent="0.25">
      <c r="A297" s="8"/>
      <c r="B297" s="6"/>
      <c r="C297" s="1"/>
      <c r="D297" s="1"/>
      <c r="E297" s="1"/>
      <c r="F297" s="1"/>
      <c r="G297" s="1"/>
      <c r="K297" s="1"/>
      <c r="L297" s="1"/>
      <c r="M297" s="14"/>
    </row>
    <row r="298" spans="1:13" x14ac:dyDescent="0.25">
      <c r="A298" s="8"/>
      <c r="B298" s="6"/>
      <c r="C298" s="1"/>
      <c r="D298" s="1"/>
      <c r="E298" s="1"/>
      <c r="F298" s="1"/>
      <c r="G298" s="1"/>
      <c r="K298" s="1"/>
      <c r="L298" s="1"/>
      <c r="M298" s="14"/>
    </row>
    <row r="299" spans="1:13" x14ac:dyDescent="0.25">
      <c r="A299" s="8"/>
      <c r="B299" s="6"/>
      <c r="C299" s="1"/>
      <c r="D299" s="1"/>
      <c r="E299" s="1"/>
      <c r="F299" s="1"/>
      <c r="G299" s="1"/>
      <c r="K299" s="1"/>
      <c r="L299" s="1"/>
      <c r="M299" s="14"/>
    </row>
    <row r="300" spans="1:13" x14ac:dyDescent="0.25">
      <c r="A300" s="8"/>
      <c r="B300" s="6"/>
      <c r="C300" s="1"/>
      <c r="D300" s="1"/>
      <c r="E300" s="1"/>
      <c r="F300" s="1"/>
      <c r="G300" s="1"/>
      <c r="K300" s="1"/>
      <c r="L300" s="1"/>
      <c r="M300" s="14"/>
    </row>
    <row r="301" spans="1:13" x14ac:dyDescent="0.25">
      <c r="A301" s="8"/>
      <c r="B301" s="6"/>
      <c r="C301" s="1"/>
      <c r="D301" s="1"/>
      <c r="E301" s="1"/>
      <c r="F301" s="1"/>
      <c r="G301" s="1"/>
      <c r="K301" s="1"/>
      <c r="L301" s="1"/>
      <c r="M301" s="14"/>
    </row>
    <row r="302" spans="1:13" x14ac:dyDescent="0.25">
      <c r="A302" s="8"/>
      <c r="B302" s="6"/>
      <c r="C302" s="1"/>
      <c r="D302" s="1"/>
      <c r="E302" s="1"/>
      <c r="F302" s="1"/>
      <c r="G302" s="1"/>
      <c r="K302" s="1"/>
      <c r="L302" s="1"/>
      <c r="M302" s="14"/>
    </row>
    <row r="303" spans="1:13" x14ac:dyDescent="0.25">
      <c r="A303" s="8"/>
      <c r="B303" s="6"/>
      <c r="C303" s="1"/>
      <c r="D303" s="1"/>
      <c r="E303" s="1"/>
      <c r="F303" s="1"/>
      <c r="G303" s="1"/>
      <c r="K303" s="1"/>
      <c r="L303" s="1"/>
      <c r="M303" s="14"/>
    </row>
    <row r="304" spans="1:13" x14ac:dyDescent="0.25">
      <c r="A304" s="8"/>
      <c r="B304" s="6"/>
      <c r="C304" s="1"/>
      <c r="D304" s="1"/>
      <c r="E304" s="1"/>
      <c r="F304" s="1"/>
      <c r="G304" s="1"/>
      <c r="K304" s="1"/>
      <c r="L304" s="1"/>
      <c r="M304" s="14"/>
    </row>
    <row r="305" spans="1:13" x14ac:dyDescent="0.25">
      <c r="A305" s="8"/>
      <c r="B305" s="6"/>
      <c r="C305" s="1"/>
      <c r="D305" s="1"/>
      <c r="E305" s="1"/>
      <c r="F305" s="1"/>
      <c r="G305" s="1"/>
      <c r="K305" s="1"/>
      <c r="L305" s="1"/>
      <c r="M305" s="14"/>
    </row>
    <row r="306" spans="1:13" x14ac:dyDescent="0.25">
      <c r="A306" s="8"/>
      <c r="B306" s="6"/>
      <c r="C306" s="1"/>
      <c r="D306" s="1"/>
      <c r="E306" s="1"/>
      <c r="F306" s="1"/>
      <c r="G306" s="1"/>
      <c r="K306" s="1"/>
      <c r="L306" s="1"/>
      <c r="M306" s="14"/>
    </row>
    <row r="307" spans="1:13" x14ac:dyDescent="0.25">
      <c r="A307" s="8"/>
      <c r="B307" s="6"/>
      <c r="C307" s="1"/>
      <c r="D307" s="1"/>
      <c r="E307" s="1"/>
      <c r="F307" s="1"/>
      <c r="G307" s="1"/>
      <c r="K307" s="1"/>
      <c r="L307" s="1"/>
      <c r="M307" s="14"/>
    </row>
    <row r="308" spans="1:13" x14ac:dyDescent="0.25">
      <c r="A308" s="8"/>
      <c r="B308" s="6"/>
      <c r="C308" s="1"/>
      <c r="D308" s="1"/>
      <c r="E308" s="1"/>
      <c r="F308" s="1"/>
      <c r="G308" s="1"/>
      <c r="K308" s="1"/>
      <c r="L308" s="1"/>
      <c r="M308" s="14"/>
    </row>
    <row r="309" spans="1:13" x14ac:dyDescent="0.25">
      <c r="A309" s="8"/>
      <c r="B309" s="6"/>
      <c r="C309" s="1"/>
      <c r="D309" s="1"/>
      <c r="E309" s="1"/>
      <c r="F309" s="1"/>
      <c r="G309" s="1"/>
      <c r="K309" s="1"/>
      <c r="L309" s="1"/>
      <c r="M309" s="14"/>
    </row>
    <row r="310" spans="1:13" x14ac:dyDescent="0.25">
      <c r="A310" s="8"/>
      <c r="B310" s="6"/>
      <c r="C310" s="1"/>
      <c r="D310" s="1"/>
      <c r="E310" s="1"/>
      <c r="F310" s="1"/>
      <c r="G310" s="1"/>
      <c r="K310" s="1"/>
      <c r="L310" s="1"/>
      <c r="M310" s="14"/>
    </row>
    <row r="311" spans="1:13" x14ac:dyDescent="0.25">
      <c r="A311" s="8"/>
      <c r="B311" s="6"/>
      <c r="C311" s="1"/>
      <c r="D311" s="1"/>
      <c r="E311" s="1"/>
      <c r="F311" s="1"/>
      <c r="G311" s="1"/>
      <c r="K311" s="1"/>
      <c r="L311" s="1"/>
      <c r="M311" s="14"/>
    </row>
    <row r="312" spans="1:13" x14ac:dyDescent="0.25">
      <c r="A312" s="8"/>
      <c r="B312" s="6"/>
      <c r="C312" s="1"/>
      <c r="D312" s="1"/>
      <c r="E312" s="1"/>
      <c r="F312" s="1"/>
      <c r="G312" s="1"/>
      <c r="K312" s="1"/>
      <c r="L312" s="1"/>
      <c r="M312" s="14"/>
    </row>
    <row r="313" spans="1:13" x14ac:dyDescent="0.25">
      <c r="A313" s="8"/>
      <c r="B313" s="6"/>
      <c r="C313" s="1"/>
      <c r="D313" s="1"/>
      <c r="E313" s="1"/>
      <c r="F313" s="1"/>
      <c r="G313" s="1"/>
      <c r="K313" s="1"/>
      <c r="L313" s="1"/>
      <c r="M313" s="14"/>
    </row>
    <row r="314" spans="1:13" x14ac:dyDescent="0.25">
      <c r="A314" s="8"/>
      <c r="B314" s="6"/>
      <c r="C314" s="1"/>
      <c r="D314" s="1"/>
      <c r="E314" s="1"/>
      <c r="F314" s="1"/>
      <c r="G314" s="1"/>
      <c r="K314" s="1"/>
      <c r="L314" s="1"/>
      <c r="M314" s="14"/>
    </row>
    <row r="315" spans="1:13" x14ac:dyDescent="0.25">
      <c r="A315" s="8"/>
      <c r="B315" s="6"/>
      <c r="C315" s="1"/>
      <c r="D315" s="1"/>
      <c r="E315" s="1"/>
      <c r="F315" s="1"/>
      <c r="G315" s="1"/>
      <c r="K315" s="1"/>
      <c r="L315" s="1"/>
      <c r="M315" s="14"/>
    </row>
    <row r="316" spans="1:13" x14ac:dyDescent="0.25">
      <c r="A316" s="8"/>
      <c r="B316" s="6"/>
      <c r="C316" s="1"/>
      <c r="D316" s="1"/>
      <c r="E316" s="1"/>
      <c r="F316" s="1"/>
      <c r="G316" s="1"/>
      <c r="K316" s="1"/>
      <c r="L316" s="1"/>
      <c r="M316" s="14"/>
    </row>
    <row r="317" spans="1:13" x14ac:dyDescent="0.25">
      <c r="A317" s="8"/>
      <c r="B317" s="6"/>
      <c r="C317" s="1"/>
      <c r="D317" s="1"/>
      <c r="E317" s="1"/>
      <c r="F317" s="1"/>
      <c r="G317" s="1"/>
      <c r="K317" s="1"/>
      <c r="L317" s="1"/>
      <c r="M317" s="14"/>
    </row>
    <row r="318" spans="1:13" x14ac:dyDescent="0.25">
      <c r="A318" s="8"/>
      <c r="B318" s="6"/>
      <c r="C318" s="1"/>
      <c r="D318" s="1"/>
      <c r="E318" s="1"/>
      <c r="F318" s="1"/>
      <c r="G318" s="1"/>
      <c r="K318" s="1"/>
      <c r="L318" s="1"/>
      <c r="M318" s="14"/>
    </row>
    <row r="319" spans="1:13" x14ac:dyDescent="0.25">
      <c r="A319" s="8"/>
      <c r="B319" s="6"/>
      <c r="C319" s="1"/>
      <c r="D319" s="1"/>
      <c r="E319" s="1"/>
      <c r="F319" s="1"/>
      <c r="G319" s="1"/>
      <c r="K319" s="1"/>
      <c r="L319" s="1"/>
      <c r="M319" s="14"/>
    </row>
    <row r="320" spans="1:13" x14ac:dyDescent="0.25">
      <c r="A320" s="8"/>
      <c r="B320" s="6"/>
      <c r="C320" s="1"/>
      <c r="D320" s="1"/>
      <c r="E320" s="1"/>
      <c r="F320" s="1"/>
      <c r="G320" s="1"/>
      <c r="K320" s="1"/>
      <c r="L320" s="1"/>
      <c r="M320" s="14"/>
    </row>
    <row r="321" spans="1:13" x14ac:dyDescent="0.25">
      <c r="A321" s="8"/>
      <c r="B321" s="6"/>
      <c r="C321" s="1"/>
      <c r="D321" s="1"/>
      <c r="E321" s="1"/>
      <c r="F321" s="1"/>
      <c r="G321" s="1"/>
      <c r="K321" s="1"/>
      <c r="L321" s="1"/>
      <c r="M321" s="14"/>
    </row>
    <row r="322" spans="1:13" x14ac:dyDescent="0.25">
      <c r="A322" s="8"/>
      <c r="B322" s="6"/>
      <c r="C322" s="1"/>
      <c r="D322" s="1"/>
      <c r="E322" s="1"/>
      <c r="F322" s="1"/>
      <c r="G322" s="1"/>
      <c r="K322" s="1"/>
      <c r="L322" s="1"/>
      <c r="M322" s="14"/>
    </row>
    <row r="323" spans="1:13" x14ac:dyDescent="0.25">
      <c r="A323" s="8"/>
      <c r="B323" s="6"/>
      <c r="C323" s="1"/>
      <c r="D323" s="1"/>
      <c r="E323" s="1"/>
      <c r="F323" s="1"/>
      <c r="G323" s="1"/>
      <c r="K323" s="1"/>
      <c r="L323" s="1"/>
      <c r="M323" s="14"/>
    </row>
    <row r="324" spans="1:13" x14ac:dyDescent="0.25">
      <c r="A324" s="8"/>
      <c r="B324" s="6"/>
      <c r="C324" s="1"/>
      <c r="D324" s="1"/>
      <c r="E324" s="1"/>
      <c r="F324" s="1"/>
      <c r="G324" s="1"/>
      <c r="K324" s="1"/>
      <c r="L324" s="1"/>
      <c r="M324" s="14"/>
    </row>
    <row r="325" spans="1:13" x14ac:dyDescent="0.25">
      <c r="A325" s="8"/>
      <c r="B325" s="6"/>
      <c r="C325" s="1"/>
      <c r="D325" s="1"/>
      <c r="E325" s="1"/>
      <c r="F325" s="1"/>
      <c r="G325" s="1"/>
      <c r="K325" s="1"/>
      <c r="L325" s="1"/>
      <c r="M325" s="14"/>
    </row>
    <row r="326" spans="1:13" x14ac:dyDescent="0.25">
      <c r="A326" s="8"/>
      <c r="B326" s="6"/>
      <c r="C326" s="1"/>
      <c r="D326" s="1"/>
      <c r="E326" s="1"/>
      <c r="F326" s="1"/>
      <c r="G326" s="1"/>
      <c r="K326" s="1"/>
      <c r="L326" s="1"/>
      <c r="M326" s="14"/>
    </row>
    <row r="327" spans="1:13" x14ac:dyDescent="0.25">
      <c r="A327" s="8"/>
      <c r="B327" s="6"/>
      <c r="C327" s="1"/>
      <c r="D327" s="1"/>
      <c r="E327" s="1"/>
      <c r="F327" s="1"/>
      <c r="G327" s="1"/>
      <c r="K327" s="1"/>
      <c r="L327" s="1"/>
      <c r="M327" s="14"/>
    </row>
    <row r="328" spans="1:13" x14ac:dyDescent="0.25">
      <c r="A328" s="8"/>
      <c r="B328" s="6"/>
      <c r="C328" s="1"/>
      <c r="D328" s="1"/>
      <c r="E328" s="1"/>
      <c r="F328" s="1"/>
      <c r="G328" s="1"/>
      <c r="K328" s="1"/>
      <c r="L328" s="1"/>
      <c r="M328" s="14"/>
    </row>
    <row r="329" spans="1:13" x14ac:dyDescent="0.25">
      <c r="A329" s="8"/>
      <c r="B329" s="6"/>
      <c r="C329" s="1"/>
      <c r="D329" s="1"/>
      <c r="E329" s="1"/>
      <c r="F329" s="1"/>
      <c r="G329" s="1"/>
      <c r="K329" s="1"/>
      <c r="L329" s="1"/>
      <c r="M329" s="14"/>
    </row>
    <row r="330" spans="1:13" x14ac:dyDescent="0.25">
      <c r="A330" s="8"/>
      <c r="B330" s="6"/>
      <c r="C330" s="1"/>
      <c r="D330" s="1"/>
      <c r="E330" s="1"/>
      <c r="F330" s="1"/>
      <c r="G330" s="1"/>
      <c r="K330" s="1"/>
      <c r="L330" s="1"/>
      <c r="M330" s="14"/>
    </row>
    <row r="331" spans="1:13" x14ac:dyDescent="0.25">
      <c r="A331" s="8"/>
      <c r="B331" s="6"/>
      <c r="C331" s="1"/>
      <c r="D331" s="1"/>
      <c r="E331" s="1"/>
      <c r="F331" s="1"/>
      <c r="G331" s="1"/>
      <c r="K331" s="1"/>
      <c r="L331" s="1"/>
      <c r="M331" s="14"/>
    </row>
    <row r="332" spans="1:13" x14ac:dyDescent="0.25">
      <c r="A332" s="8"/>
      <c r="B332" s="6"/>
      <c r="C332" s="1"/>
      <c r="D332" s="1"/>
      <c r="E332" s="1"/>
      <c r="F332" s="1"/>
      <c r="G332" s="1"/>
      <c r="K332" s="1"/>
      <c r="L332" s="1"/>
      <c r="M332" s="14"/>
    </row>
    <row r="333" spans="1:13" x14ac:dyDescent="0.25">
      <c r="A333" s="8"/>
      <c r="B333" s="6"/>
      <c r="C333" s="1"/>
      <c r="D333" s="1"/>
      <c r="E333" s="1"/>
      <c r="F333" s="1"/>
      <c r="G333" s="1"/>
      <c r="K333" s="1"/>
      <c r="L333" s="1"/>
      <c r="M333" s="14"/>
    </row>
    <row r="334" spans="1:13" x14ac:dyDescent="0.25">
      <c r="A334" s="8"/>
      <c r="B334" s="6"/>
      <c r="C334" s="1"/>
      <c r="D334" s="1"/>
      <c r="E334" s="1"/>
      <c r="F334" s="1"/>
      <c r="G334" s="1"/>
      <c r="K334" s="1"/>
      <c r="L334" s="1"/>
      <c r="M334" s="14"/>
    </row>
    <row r="335" spans="1:13" x14ac:dyDescent="0.25">
      <c r="A335" s="8"/>
      <c r="B335" s="6"/>
      <c r="C335" s="1"/>
      <c r="D335" s="1"/>
      <c r="E335" s="1"/>
      <c r="F335" s="1"/>
      <c r="G335" s="1"/>
      <c r="K335" s="1"/>
      <c r="L335" s="1"/>
      <c r="M335" s="14"/>
    </row>
    <row r="336" spans="1:13" x14ac:dyDescent="0.25">
      <c r="A336" s="8"/>
      <c r="B336" s="6"/>
      <c r="C336" s="1"/>
      <c r="D336" s="1"/>
      <c r="E336" s="1"/>
      <c r="F336" s="1"/>
      <c r="G336" s="1"/>
      <c r="K336" s="1"/>
      <c r="L336" s="1"/>
      <c r="M336" s="14"/>
    </row>
    <row r="337" spans="1:13" x14ac:dyDescent="0.25">
      <c r="A337" s="8"/>
      <c r="B337" s="6"/>
      <c r="C337" s="1"/>
      <c r="D337" s="1"/>
      <c r="E337" s="1"/>
      <c r="F337" s="1"/>
      <c r="G337" s="1"/>
      <c r="K337" s="1"/>
      <c r="L337" s="1"/>
      <c r="M337" s="14"/>
    </row>
    <row r="338" spans="1:13" x14ac:dyDescent="0.25">
      <c r="A338" s="8"/>
      <c r="B338" s="6"/>
      <c r="C338" s="1"/>
      <c r="D338" s="1"/>
      <c r="E338" s="1"/>
      <c r="F338" s="1"/>
      <c r="G338" s="1"/>
      <c r="K338" s="1"/>
      <c r="L338" s="1"/>
      <c r="M338" s="14"/>
    </row>
    <row r="339" spans="1:13" x14ac:dyDescent="0.25">
      <c r="A339" s="8"/>
      <c r="B339" s="6"/>
      <c r="C339" s="1"/>
      <c r="D339" s="1"/>
      <c r="E339" s="1"/>
      <c r="F339" s="1"/>
      <c r="G339" s="1"/>
      <c r="K339" s="1"/>
      <c r="L339" s="1"/>
      <c r="M339" s="14"/>
    </row>
    <row r="340" spans="1:13" x14ac:dyDescent="0.25">
      <c r="A340" s="8"/>
      <c r="B340" s="6"/>
      <c r="C340" s="1"/>
      <c r="D340" s="1"/>
      <c r="E340" s="1"/>
      <c r="F340" s="1"/>
      <c r="G340" s="1"/>
      <c r="K340" s="1"/>
      <c r="L340" s="1"/>
      <c r="M340" s="14"/>
    </row>
    <row r="341" spans="1:13" x14ac:dyDescent="0.25">
      <c r="A341" s="8"/>
      <c r="B341" s="6"/>
      <c r="C341" s="1"/>
      <c r="D341" s="1"/>
      <c r="E341" s="1"/>
      <c r="F341" s="1"/>
      <c r="G341" s="1"/>
      <c r="K341" s="1"/>
      <c r="L341" s="1"/>
      <c r="M341" s="14"/>
    </row>
    <row r="342" spans="1:13" x14ac:dyDescent="0.25">
      <c r="A342" s="8"/>
      <c r="B342" s="6"/>
      <c r="C342" s="1"/>
      <c r="D342" s="1"/>
      <c r="E342" s="1"/>
      <c r="F342" s="1"/>
      <c r="G342" s="1"/>
      <c r="K342" s="1"/>
      <c r="L342" s="1"/>
      <c r="M342" s="14"/>
    </row>
    <row r="343" spans="1:13" x14ac:dyDescent="0.25">
      <c r="A343" s="8"/>
      <c r="B343" s="6"/>
      <c r="C343" s="1"/>
      <c r="D343" s="1"/>
      <c r="E343" s="1"/>
      <c r="F343" s="1"/>
      <c r="G343" s="1"/>
      <c r="K343" s="1"/>
      <c r="L343" s="1"/>
      <c r="M343" s="14"/>
    </row>
    <row r="344" spans="1:13" x14ac:dyDescent="0.25">
      <c r="A344" s="8"/>
      <c r="B344" s="6"/>
      <c r="C344" s="1"/>
      <c r="D344" s="1"/>
      <c r="E344" s="1"/>
      <c r="F344" s="1"/>
      <c r="G344" s="1"/>
      <c r="K344" s="1"/>
      <c r="L344" s="1"/>
      <c r="M344" s="14"/>
    </row>
    <row r="345" spans="1:13" x14ac:dyDescent="0.25">
      <c r="A345" s="8"/>
      <c r="B345" s="6"/>
      <c r="C345" s="1"/>
      <c r="D345" s="1"/>
      <c r="E345" s="1"/>
      <c r="F345" s="1"/>
      <c r="G345" s="1"/>
      <c r="K345" s="1"/>
      <c r="L345" s="1"/>
      <c r="M345" s="14"/>
    </row>
    <row r="346" spans="1:13" x14ac:dyDescent="0.25">
      <c r="A346" s="8"/>
      <c r="B346" s="6"/>
      <c r="C346" s="1"/>
      <c r="D346" s="1"/>
      <c r="E346" s="1"/>
      <c r="F346" s="1"/>
      <c r="G346" s="1"/>
      <c r="K346" s="1"/>
      <c r="L346" s="1"/>
      <c r="M346" s="14"/>
    </row>
    <row r="347" spans="1:13" x14ac:dyDescent="0.25">
      <c r="A347" s="8"/>
      <c r="B347" s="6"/>
      <c r="C347" s="1"/>
      <c r="D347" s="1"/>
      <c r="E347" s="1"/>
      <c r="F347" s="1"/>
      <c r="G347" s="1"/>
      <c r="K347" s="1"/>
      <c r="L347" s="1"/>
      <c r="M347" s="14"/>
    </row>
    <row r="348" spans="1:13" x14ac:dyDescent="0.25">
      <c r="A348" s="8"/>
      <c r="B348" s="6"/>
      <c r="C348" s="1"/>
      <c r="D348" s="1"/>
      <c r="E348" s="1"/>
      <c r="F348" s="1"/>
      <c r="G348" s="1"/>
      <c r="K348" s="1"/>
      <c r="L348" s="1"/>
      <c r="M348" s="14"/>
    </row>
    <row r="349" spans="1:13" x14ac:dyDescent="0.25">
      <c r="A349" s="8"/>
      <c r="B349" s="6"/>
      <c r="C349" s="1"/>
      <c r="D349" s="1"/>
      <c r="E349" s="1"/>
      <c r="F349" s="1"/>
      <c r="G349" s="1"/>
      <c r="K349" s="1"/>
      <c r="L349" s="1"/>
      <c r="M349" s="14"/>
    </row>
    <row r="350" spans="1:13" x14ac:dyDescent="0.25">
      <c r="A350" s="8"/>
      <c r="B350" s="6"/>
      <c r="C350" s="1"/>
      <c r="D350" s="1"/>
      <c r="E350" s="1"/>
      <c r="F350" s="1"/>
      <c r="G350" s="1"/>
      <c r="K350" s="1"/>
      <c r="L350" s="1"/>
      <c r="M350" s="14"/>
    </row>
    <row r="351" spans="1:13" x14ac:dyDescent="0.25">
      <c r="A351" s="8"/>
      <c r="B351" s="6"/>
      <c r="C351" s="1"/>
      <c r="D351" s="1"/>
      <c r="E351" s="1"/>
      <c r="F351" s="1"/>
      <c r="G351" s="1"/>
      <c r="K351" s="1"/>
      <c r="L351" s="1"/>
      <c r="M351" s="14"/>
    </row>
    <row r="352" spans="1:13" x14ac:dyDescent="0.25">
      <c r="A352" s="8"/>
      <c r="B352" s="6"/>
      <c r="C352" s="1"/>
      <c r="D352" s="1"/>
      <c r="E352" s="1"/>
      <c r="F352" s="1"/>
      <c r="G352" s="1"/>
      <c r="K352" s="1"/>
      <c r="L352" s="1"/>
      <c r="M352" s="14"/>
    </row>
    <row r="353" spans="1:13" x14ac:dyDescent="0.25">
      <c r="A353" s="8"/>
      <c r="B353" s="6"/>
      <c r="C353" s="1"/>
      <c r="D353" s="1"/>
      <c r="E353" s="1"/>
      <c r="F353" s="1"/>
      <c r="G353" s="1"/>
      <c r="K353" s="1"/>
      <c r="L353" s="1"/>
      <c r="M353" s="14"/>
    </row>
    <row r="354" spans="1:13" x14ac:dyDescent="0.25">
      <c r="A354" s="8"/>
      <c r="B354" s="6"/>
      <c r="C354" s="1"/>
      <c r="D354" s="1"/>
      <c r="E354" s="1"/>
      <c r="F354" s="1"/>
      <c r="G354" s="1"/>
      <c r="K354" s="1"/>
      <c r="L354" s="1"/>
      <c r="M354" s="14"/>
    </row>
    <row r="355" spans="1:13" x14ac:dyDescent="0.25">
      <c r="A355" s="8"/>
      <c r="B355" s="6"/>
      <c r="C355" s="1"/>
      <c r="D355" s="1"/>
      <c r="E355" s="1"/>
      <c r="F355" s="1"/>
      <c r="G355" s="1"/>
      <c r="K355" s="1"/>
      <c r="L355" s="1"/>
      <c r="M355" s="14"/>
    </row>
    <row r="356" spans="1:13" x14ac:dyDescent="0.25">
      <c r="A356" s="8"/>
      <c r="B356" s="6"/>
      <c r="C356" s="1"/>
      <c r="D356" s="1"/>
      <c r="E356" s="1"/>
      <c r="F356" s="1"/>
      <c r="G356" s="1"/>
      <c r="K356" s="1"/>
      <c r="L356" s="1"/>
      <c r="M356" s="14"/>
    </row>
    <row r="357" spans="1:13" x14ac:dyDescent="0.25">
      <c r="A357" s="8"/>
      <c r="B357" s="6"/>
      <c r="C357" s="1"/>
      <c r="D357" s="1"/>
      <c r="E357" s="1"/>
      <c r="F357" s="1"/>
      <c r="G357" s="1"/>
      <c r="K357" s="1"/>
      <c r="L357" s="1"/>
      <c r="M357" s="14"/>
    </row>
    <row r="358" spans="1:13" x14ac:dyDescent="0.25">
      <c r="A358" s="8"/>
      <c r="B358" s="6"/>
      <c r="C358" s="1"/>
      <c r="D358" s="1"/>
      <c r="E358" s="1"/>
      <c r="F358" s="1"/>
      <c r="G358" s="1"/>
      <c r="K358" s="1"/>
      <c r="L358" s="1"/>
      <c r="M358" s="14"/>
    </row>
    <row r="359" spans="1:13" x14ac:dyDescent="0.25">
      <c r="A359" s="8"/>
      <c r="B359" s="6"/>
      <c r="C359" s="1"/>
      <c r="D359" s="1"/>
      <c r="E359" s="1"/>
      <c r="F359" s="1"/>
      <c r="G359" s="1"/>
      <c r="K359" s="1"/>
      <c r="L359" s="1"/>
      <c r="M359" s="14"/>
    </row>
    <row r="360" spans="1:13" x14ac:dyDescent="0.25">
      <c r="A360" s="8"/>
      <c r="B360" s="6"/>
      <c r="C360" s="1"/>
      <c r="D360" s="1"/>
      <c r="E360" s="1"/>
      <c r="F360" s="1"/>
      <c r="G360" s="1"/>
      <c r="K360" s="1"/>
      <c r="L360" s="1"/>
      <c r="M360" s="14"/>
    </row>
    <row r="361" spans="1:13" x14ac:dyDescent="0.25">
      <c r="A361" s="8"/>
      <c r="B361" s="6"/>
      <c r="C361" s="1"/>
      <c r="D361" s="1"/>
      <c r="E361" s="1"/>
      <c r="F361" s="1"/>
      <c r="G361" s="1"/>
      <c r="K361" s="1"/>
      <c r="L361" s="1"/>
      <c r="M361" s="14"/>
    </row>
    <row r="362" spans="1:13" x14ac:dyDescent="0.25">
      <c r="A362" s="8"/>
      <c r="B362" s="6"/>
      <c r="C362" s="1"/>
      <c r="D362" s="1"/>
      <c r="E362" s="1"/>
      <c r="F362" s="1"/>
      <c r="G362" s="1"/>
      <c r="K362" s="1"/>
      <c r="L362" s="1"/>
      <c r="M362" s="14"/>
    </row>
    <row r="363" spans="1:13" x14ac:dyDescent="0.25">
      <c r="A363" s="8"/>
      <c r="B363" s="6"/>
      <c r="C363" s="1"/>
      <c r="D363" s="1"/>
      <c r="E363" s="1"/>
      <c r="F363" s="1"/>
      <c r="G363" s="1"/>
      <c r="K363" s="1"/>
      <c r="L363" s="1"/>
      <c r="M363" s="14"/>
    </row>
    <row r="364" spans="1:13" x14ac:dyDescent="0.25">
      <c r="A364" s="8"/>
      <c r="B364" s="6"/>
      <c r="C364" s="1"/>
      <c r="D364" s="1"/>
      <c r="E364" s="1"/>
      <c r="F364" s="1"/>
      <c r="G364" s="1"/>
      <c r="K364" s="1"/>
      <c r="L364" s="1"/>
      <c r="M364" s="14"/>
    </row>
    <row r="365" spans="1:13" x14ac:dyDescent="0.25">
      <c r="A365" s="8"/>
      <c r="B365" s="6"/>
      <c r="C365" s="1"/>
      <c r="D365" s="1"/>
      <c r="E365" s="1"/>
      <c r="F365" s="1"/>
      <c r="G365" s="1"/>
      <c r="K365" s="1"/>
      <c r="L365" s="1"/>
      <c r="M365" s="14"/>
    </row>
    <row r="366" spans="1:13" x14ac:dyDescent="0.25">
      <c r="A366" s="8"/>
      <c r="B366" s="6"/>
      <c r="C366" s="1"/>
      <c r="D366" s="1"/>
      <c r="E366" s="1"/>
      <c r="F366" s="1"/>
      <c r="G366" s="1"/>
      <c r="K366" s="1"/>
      <c r="L366" s="1"/>
      <c r="M366" s="14"/>
    </row>
    <row r="367" spans="1:13" x14ac:dyDescent="0.25">
      <c r="A367" s="8"/>
      <c r="B367" s="6"/>
      <c r="C367" s="1"/>
      <c r="D367" s="1"/>
      <c r="E367" s="1"/>
      <c r="F367" s="1"/>
      <c r="G367" s="1"/>
      <c r="K367" s="1"/>
      <c r="L367" s="1"/>
      <c r="M367" s="14"/>
    </row>
    <row r="368" spans="1:13" x14ac:dyDescent="0.25">
      <c r="A368" s="8"/>
      <c r="B368" s="6"/>
      <c r="C368" s="1"/>
      <c r="D368" s="1"/>
      <c r="E368" s="1"/>
      <c r="F368" s="1"/>
      <c r="G368" s="1"/>
      <c r="K368" s="1"/>
      <c r="L368" s="1"/>
      <c r="M368" s="14"/>
    </row>
    <row r="369" spans="1:13" x14ac:dyDescent="0.25">
      <c r="A369" s="8"/>
      <c r="B369" s="6"/>
      <c r="C369" s="1"/>
      <c r="D369" s="1"/>
      <c r="E369" s="1"/>
      <c r="F369" s="1"/>
      <c r="G369" s="1"/>
      <c r="K369" s="1"/>
      <c r="L369" s="1"/>
      <c r="M369" s="14"/>
    </row>
    <row r="370" spans="1:13" x14ac:dyDescent="0.25">
      <c r="A370" s="8"/>
      <c r="B370" s="6"/>
      <c r="C370" s="1"/>
      <c r="D370" s="1"/>
      <c r="E370" s="1"/>
      <c r="F370" s="1"/>
      <c r="G370" s="1"/>
      <c r="K370" s="1"/>
      <c r="L370" s="1"/>
      <c r="M370" s="14"/>
    </row>
    <row r="371" spans="1:13" x14ac:dyDescent="0.25">
      <c r="A371" s="8"/>
      <c r="B371" s="6"/>
      <c r="C371" s="1"/>
      <c r="D371" s="1"/>
      <c r="E371" s="1"/>
      <c r="F371" s="1"/>
      <c r="G371" s="1"/>
      <c r="K371" s="1"/>
      <c r="L371" s="1"/>
      <c r="M371" s="14"/>
    </row>
    <row r="372" spans="1:13" x14ac:dyDescent="0.25">
      <c r="A372" s="8"/>
      <c r="B372" s="6"/>
      <c r="C372" s="1"/>
      <c r="D372" s="1"/>
      <c r="E372" s="1"/>
      <c r="F372" s="1"/>
      <c r="G372" s="1"/>
      <c r="K372" s="1"/>
      <c r="L372" s="1"/>
      <c r="M372" s="14"/>
    </row>
    <row r="373" spans="1:13" x14ac:dyDescent="0.25">
      <c r="A373" s="8"/>
      <c r="B373" s="6"/>
      <c r="C373" s="1"/>
      <c r="D373" s="1"/>
      <c r="E373" s="1"/>
      <c r="F373" s="1"/>
      <c r="G373" s="1"/>
      <c r="K373" s="1"/>
      <c r="L373" s="1"/>
      <c r="M373" s="14"/>
    </row>
    <row r="374" spans="1:13" x14ac:dyDescent="0.25">
      <c r="A374" s="8"/>
      <c r="B374" s="6"/>
      <c r="C374" s="1"/>
      <c r="D374" s="1"/>
      <c r="E374" s="1"/>
      <c r="F374" s="1"/>
      <c r="G374" s="1"/>
      <c r="K374" s="1"/>
      <c r="L374" s="1"/>
      <c r="M374" s="14"/>
    </row>
    <row r="375" spans="1:13" x14ac:dyDescent="0.25">
      <c r="A375" s="8"/>
      <c r="B375" s="6"/>
      <c r="C375" s="1"/>
      <c r="D375" s="1"/>
      <c r="E375" s="1"/>
      <c r="F375" s="1"/>
      <c r="G375" s="1"/>
      <c r="K375" s="1"/>
      <c r="L375" s="1"/>
      <c r="M375" s="14"/>
    </row>
    <row r="376" spans="1:13" x14ac:dyDescent="0.25">
      <c r="A376" s="8"/>
      <c r="B376" s="6"/>
      <c r="C376" s="1"/>
      <c r="D376" s="1"/>
      <c r="E376" s="1"/>
      <c r="F376" s="1"/>
      <c r="G376" s="1"/>
      <c r="K376" s="1"/>
      <c r="L376" s="1"/>
      <c r="M376" s="14"/>
    </row>
    <row r="377" spans="1:13" x14ac:dyDescent="0.25">
      <c r="A377" s="8"/>
      <c r="B377" s="6"/>
      <c r="C377" s="1"/>
      <c r="D377" s="1"/>
      <c r="E377" s="1"/>
      <c r="F377" s="1"/>
      <c r="G377" s="1"/>
      <c r="K377" s="1"/>
      <c r="L377" s="1"/>
      <c r="M377" s="14"/>
    </row>
    <row r="378" spans="1:13" x14ac:dyDescent="0.25">
      <c r="A378" s="8"/>
      <c r="B378" s="6"/>
      <c r="C378" s="1"/>
      <c r="D378" s="1"/>
      <c r="E378" s="1"/>
      <c r="F378" s="1"/>
      <c r="G378" s="1"/>
      <c r="K378" s="1"/>
      <c r="L378" s="1"/>
      <c r="M378" s="14"/>
    </row>
    <row r="379" spans="1:13" x14ac:dyDescent="0.25">
      <c r="A379" s="8"/>
      <c r="B379" s="6"/>
      <c r="C379" s="1"/>
      <c r="D379" s="1"/>
      <c r="E379" s="1"/>
      <c r="F379" s="1"/>
      <c r="G379" s="1"/>
      <c r="K379" s="1"/>
      <c r="L379" s="1"/>
      <c r="M379" s="14"/>
    </row>
    <row r="380" spans="1:13" x14ac:dyDescent="0.25">
      <c r="A380" s="8"/>
      <c r="B380" s="6"/>
      <c r="C380" s="1"/>
      <c r="D380" s="1"/>
      <c r="E380" s="1"/>
      <c r="F380" s="1"/>
      <c r="G380" s="1"/>
      <c r="K380" s="1"/>
      <c r="L380" s="1"/>
      <c r="M380" s="14"/>
    </row>
    <row r="381" spans="1:13" x14ac:dyDescent="0.25">
      <c r="A381" s="8"/>
      <c r="B381" s="6"/>
      <c r="C381" s="1"/>
      <c r="D381" s="1"/>
      <c r="E381" s="1"/>
      <c r="F381" s="1"/>
      <c r="G381" s="1"/>
      <c r="K381" s="1"/>
      <c r="L381" s="1"/>
      <c r="M381" s="14"/>
    </row>
    <row r="382" spans="1:13" x14ac:dyDescent="0.25">
      <c r="A382" s="8"/>
      <c r="B382" s="6"/>
      <c r="C382" s="1"/>
      <c r="D382" s="1"/>
      <c r="E382" s="1"/>
      <c r="F382" s="1"/>
      <c r="G382" s="1"/>
      <c r="K382" s="1"/>
      <c r="L382" s="1"/>
      <c r="M382" s="14"/>
    </row>
    <row r="383" spans="1:13" x14ac:dyDescent="0.25">
      <c r="A383" s="8"/>
      <c r="B383" s="6"/>
      <c r="C383" s="1"/>
      <c r="D383" s="1"/>
      <c r="E383" s="1"/>
      <c r="F383" s="1"/>
      <c r="G383" s="1"/>
      <c r="K383" s="1"/>
      <c r="L383" s="1"/>
      <c r="M383" s="14"/>
    </row>
    <row r="384" spans="1:13" x14ac:dyDescent="0.25">
      <c r="A384" s="8"/>
      <c r="B384" s="6"/>
      <c r="C384" s="1"/>
      <c r="D384" s="1"/>
      <c r="E384" s="1"/>
      <c r="F384" s="1"/>
      <c r="G384" s="1"/>
      <c r="K384" s="1"/>
      <c r="L384" s="1"/>
      <c r="M384" s="14"/>
    </row>
    <row r="385" spans="1:13" x14ac:dyDescent="0.25">
      <c r="A385" s="8"/>
      <c r="B385" s="6"/>
      <c r="C385" s="1"/>
      <c r="D385" s="1"/>
      <c r="E385" s="1"/>
      <c r="F385" s="1"/>
      <c r="G385" s="1"/>
      <c r="K385" s="1"/>
      <c r="L385" s="1"/>
      <c r="M385" s="14"/>
    </row>
    <row r="386" spans="1:13" x14ac:dyDescent="0.25">
      <c r="A386" s="8"/>
      <c r="B386" s="6"/>
      <c r="C386" s="1"/>
      <c r="D386" s="1"/>
      <c r="E386" s="1"/>
      <c r="F386" s="1"/>
      <c r="G386" s="1"/>
      <c r="K386" s="1"/>
      <c r="L386" s="1"/>
      <c r="M386" s="14"/>
    </row>
    <row r="387" spans="1:13" x14ac:dyDescent="0.25">
      <c r="A387" s="8"/>
      <c r="B387" s="6"/>
      <c r="C387" s="1"/>
      <c r="D387" s="1"/>
      <c r="E387" s="1"/>
      <c r="F387" s="1"/>
      <c r="G387" s="1"/>
      <c r="K387" s="1"/>
      <c r="L387" s="1"/>
      <c r="M387" s="14"/>
    </row>
    <row r="388" spans="1:13" x14ac:dyDescent="0.25">
      <c r="A388" s="8"/>
      <c r="B388" s="6"/>
      <c r="C388" s="1"/>
      <c r="D388" s="1"/>
      <c r="E388" s="1"/>
      <c r="F388" s="1"/>
      <c r="G388" s="1"/>
      <c r="K388" s="1"/>
      <c r="L388" s="1"/>
      <c r="M388" s="14"/>
    </row>
    <row r="389" spans="1:13" x14ac:dyDescent="0.25">
      <c r="A389" s="8"/>
      <c r="B389" s="6"/>
      <c r="C389" s="1"/>
      <c r="D389" s="1"/>
      <c r="E389" s="1"/>
      <c r="F389" s="1"/>
      <c r="G389" s="1"/>
      <c r="K389" s="1"/>
      <c r="L389" s="1"/>
      <c r="M389" s="14"/>
    </row>
    <row r="390" spans="1:13" x14ac:dyDescent="0.25">
      <c r="A390" s="8"/>
      <c r="B390" s="6"/>
      <c r="C390" s="1"/>
      <c r="D390" s="1"/>
      <c r="E390" s="1"/>
      <c r="F390" s="1"/>
      <c r="G390" s="1"/>
      <c r="K390" s="1"/>
      <c r="L390" s="1"/>
      <c r="M390" s="14"/>
    </row>
    <row r="391" spans="1:13" x14ac:dyDescent="0.25">
      <c r="A391" s="8"/>
      <c r="B391" s="6"/>
      <c r="C391" s="1"/>
      <c r="D391" s="1"/>
      <c r="E391" s="1"/>
      <c r="F391" s="1"/>
      <c r="G391" s="1"/>
      <c r="K391" s="1"/>
      <c r="L391" s="1"/>
      <c r="M391" s="14"/>
    </row>
    <row r="392" spans="1:13" x14ac:dyDescent="0.25">
      <c r="A392" s="8"/>
      <c r="B392" s="6"/>
      <c r="C392" s="1"/>
      <c r="D392" s="1"/>
      <c r="E392" s="1"/>
      <c r="F392" s="1"/>
      <c r="G392" s="1"/>
      <c r="K392" s="1"/>
      <c r="L392" s="1"/>
      <c r="M392" s="14"/>
    </row>
    <row r="393" spans="1:13" x14ac:dyDescent="0.25">
      <c r="A393" s="8"/>
      <c r="B393" s="6"/>
      <c r="C393" s="1"/>
      <c r="D393" s="1"/>
      <c r="E393" s="1"/>
      <c r="F393" s="1"/>
      <c r="G393" s="1"/>
      <c r="K393" s="1"/>
      <c r="L393" s="1"/>
      <c r="M393" s="14"/>
    </row>
    <row r="394" spans="1:13" x14ac:dyDescent="0.25">
      <c r="A394" s="8"/>
      <c r="B394" s="6"/>
      <c r="C394" s="1"/>
      <c r="D394" s="1"/>
      <c r="E394" s="1"/>
      <c r="F394" s="1"/>
      <c r="G394" s="1"/>
      <c r="K394" s="1"/>
      <c r="L394" s="1"/>
      <c r="M394" s="14"/>
    </row>
    <row r="395" spans="1:13" x14ac:dyDescent="0.25">
      <c r="A395" s="8"/>
      <c r="B395" s="6"/>
      <c r="C395" s="1"/>
      <c r="D395" s="1"/>
      <c r="E395" s="1"/>
      <c r="F395" s="1"/>
      <c r="G395" s="1"/>
      <c r="K395" s="1"/>
      <c r="L395" s="1"/>
      <c r="M395" s="14"/>
    </row>
    <row r="396" spans="1:13" x14ac:dyDescent="0.25">
      <c r="A396" s="8"/>
      <c r="B396" s="6"/>
      <c r="C396" s="1"/>
      <c r="D396" s="1"/>
      <c r="E396" s="1"/>
      <c r="F396" s="1"/>
      <c r="G396" s="1"/>
      <c r="K396" s="1"/>
      <c r="L396" s="1"/>
      <c r="M396" s="14"/>
    </row>
    <row r="397" spans="1:13" x14ac:dyDescent="0.25">
      <c r="A397" s="8"/>
      <c r="B397" s="6"/>
      <c r="C397" s="1"/>
      <c r="D397" s="1"/>
      <c r="E397" s="1"/>
      <c r="F397" s="1"/>
      <c r="G397" s="1"/>
      <c r="K397" s="1"/>
      <c r="L397" s="1"/>
      <c r="M397" s="14"/>
    </row>
    <row r="398" spans="1:13" x14ac:dyDescent="0.25">
      <c r="A398" s="8"/>
      <c r="B398" s="6"/>
      <c r="C398" s="1"/>
      <c r="D398" s="1"/>
      <c r="E398" s="1"/>
      <c r="F398" s="1"/>
      <c r="G398" s="1"/>
      <c r="K398" s="1"/>
      <c r="L398" s="1"/>
      <c r="M398" s="14"/>
    </row>
    <row r="399" spans="1:13" x14ac:dyDescent="0.25">
      <c r="A399" s="8"/>
      <c r="B399" s="6"/>
      <c r="C399" s="1"/>
      <c r="D399" s="1"/>
      <c r="E399" s="1"/>
      <c r="F399" s="1"/>
      <c r="G399" s="1"/>
      <c r="K399" s="1"/>
      <c r="L399" s="1"/>
      <c r="M399" s="14"/>
    </row>
    <row r="400" spans="1:13" x14ac:dyDescent="0.25">
      <c r="A400" s="8"/>
      <c r="B400" s="6"/>
      <c r="C400" s="1"/>
      <c r="D400" s="1"/>
      <c r="E400" s="1"/>
      <c r="F400" s="1"/>
      <c r="G400" s="1"/>
      <c r="K400" s="1"/>
      <c r="L400" s="1"/>
      <c r="M400" s="14"/>
    </row>
    <row r="401" spans="1:13" x14ac:dyDescent="0.25">
      <c r="A401" s="8"/>
      <c r="B401" s="6"/>
      <c r="C401" s="1"/>
      <c r="D401" s="1"/>
      <c r="E401" s="1"/>
      <c r="F401" s="1"/>
      <c r="G401" s="1"/>
      <c r="K401" s="1"/>
      <c r="L401" s="1"/>
      <c r="M401" s="14"/>
    </row>
    <row r="402" spans="1:13" x14ac:dyDescent="0.25">
      <c r="A402" s="8"/>
      <c r="B402" s="6"/>
      <c r="C402" s="1"/>
      <c r="D402" s="1"/>
      <c r="E402" s="1"/>
      <c r="F402" s="1"/>
      <c r="G402" s="1"/>
      <c r="K402" s="1"/>
      <c r="L402" s="1"/>
      <c r="M402" s="14"/>
    </row>
    <row r="403" spans="1:13" x14ac:dyDescent="0.25">
      <c r="A403" s="8"/>
      <c r="B403" s="6"/>
      <c r="C403" s="1"/>
      <c r="D403" s="1"/>
      <c r="E403" s="1"/>
      <c r="F403" s="1"/>
      <c r="G403" s="1"/>
      <c r="K403" s="1"/>
      <c r="L403" s="1"/>
      <c r="M403" s="14"/>
    </row>
    <row r="404" spans="1:13" x14ac:dyDescent="0.25">
      <c r="A404" s="8"/>
      <c r="B404" s="6"/>
      <c r="C404" s="1"/>
      <c r="D404" s="1"/>
      <c r="E404" s="1"/>
      <c r="F404" s="1"/>
      <c r="G404" s="1"/>
      <c r="K404" s="1"/>
      <c r="L404" s="1"/>
      <c r="M404" s="14"/>
    </row>
    <row r="405" spans="1:13" x14ac:dyDescent="0.25">
      <c r="A405" s="8"/>
      <c r="B405" s="6"/>
      <c r="C405" s="1"/>
      <c r="D405" s="1"/>
      <c r="E405" s="1"/>
      <c r="F405" s="1"/>
      <c r="G405" s="1"/>
      <c r="K405" s="1"/>
      <c r="L405" s="1"/>
      <c r="M405" s="14"/>
    </row>
    <row r="406" spans="1:13" x14ac:dyDescent="0.25">
      <c r="A406" s="8"/>
      <c r="B406" s="6"/>
      <c r="C406" s="1"/>
      <c r="D406" s="1"/>
      <c r="E406" s="1"/>
      <c r="F406" s="1"/>
      <c r="G406" s="1"/>
      <c r="K406" s="1"/>
      <c r="L406" s="1"/>
      <c r="M406" s="14"/>
    </row>
    <row r="407" spans="1:13" x14ac:dyDescent="0.25">
      <c r="A407" s="8"/>
      <c r="B407" s="6"/>
      <c r="C407" s="1"/>
      <c r="D407" s="1"/>
      <c r="E407" s="1"/>
      <c r="F407" s="1"/>
      <c r="G407" s="1"/>
      <c r="K407" s="1"/>
      <c r="L407" s="1"/>
      <c r="M407" s="14"/>
    </row>
    <row r="408" spans="1:13" x14ac:dyDescent="0.25">
      <c r="A408" s="8"/>
      <c r="B408" s="6"/>
      <c r="C408" s="1"/>
      <c r="D408" s="1"/>
      <c r="E408" s="1"/>
      <c r="F408" s="1"/>
      <c r="G408" s="1"/>
      <c r="K408" s="1"/>
      <c r="L408" s="1"/>
      <c r="M408" s="14"/>
    </row>
    <row r="409" spans="1:13" x14ac:dyDescent="0.25">
      <c r="A409" s="8"/>
      <c r="B409" s="6"/>
      <c r="C409" s="1"/>
      <c r="D409" s="1"/>
      <c r="E409" s="1"/>
      <c r="F409" s="1"/>
      <c r="G409" s="1"/>
      <c r="K409" s="1"/>
      <c r="L409" s="1"/>
      <c r="M409" s="14"/>
    </row>
    <row r="410" spans="1:13" x14ac:dyDescent="0.25">
      <c r="A410" s="8"/>
      <c r="B410" s="6"/>
      <c r="C410" s="1"/>
      <c r="D410" s="1"/>
      <c r="E410" s="1"/>
      <c r="F410" s="1"/>
      <c r="G410" s="1"/>
      <c r="K410" s="1"/>
      <c r="L410" s="1"/>
      <c r="M410" s="14"/>
    </row>
    <row r="411" spans="1:13" x14ac:dyDescent="0.25">
      <c r="A411" s="8"/>
      <c r="B411" s="6"/>
      <c r="C411" s="1"/>
      <c r="D411" s="1"/>
      <c r="E411" s="1"/>
      <c r="F411" s="1"/>
      <c r="G411" s="1"/>
      <c r="K411" s="1"/>
      <c r="L411" s="1"/>
      <c r="M411" s="14"/>
    </row>
    <row r="412" spans="1:13" x14ac:dyDescent="0.25">
      <c r="A412" s="8"/>
      <c r="B412" s="6"/>
      <c r="C412" s="1"/>
      <c r="D412" s="1"/>
      <c r="E412" s="1"/>
      <c r="F412" s="1"/>
      <c r="G412" s="1"/>
      <c r="K412" s="1"/>
      <c r="L412" s="1"/>
      <c r="M412" s="14"/>
    </row>
    <row r="413" spans="1:13" x14ac:dyDescent="0.25">
      <c r="A413" s="8"/>
      <c r="B413" s="6"/>
      <c r="C413" s="1"/>
      <c r="D413" s="1"/>
      <c r="E413" s="1"/>
      <c r="F413" s="1"/>
      <c r="G413" s="1"/>
      <c r="K413" s="1"/>
      <c r="L413" s="1"/>
      <c r="M413" s="14"/>
    </row>
    <row r="414" spans="1:13" x14ac:dyDescent="0.25">
      <c r="A414" s="8"/>
      <c r="B414" s="6"/>
      <c r="C414" s="1"/>
      <c r="D414" s="1"/>
      <c r="E414" s="1"/>
      <c r="F414" s="1"/>
      <c r="G414" s="1"/>
      <c r="K414" s="1"/>
      <c r="L414" s="1"/>
      <c r="M414" s="14"/>
    </row>
    <row r="415" spans="1:13" x14ac:dyDescent="0.25">
      <c r="A415" s="8"/>
      <c r="B415" s="6"/>
      <c r="C415" s="1"/>
      <c r="D415" s="1"/>
      <c r="E415" s="1"/>
      <c r="F415" s="1"/>
      <c r="G415" s="1"/>
      <c r="K415" s="1"/>
      <c r="L415" s="1"/>
      <c r="M415" s="14"/>
    </row>
    <row r="416" spans="1:13" x14ac:dyDescent="0.25">
      <c r="A416" s="8"/>
      <c r="B416" s="6"/>
      <c r="C416" s="1"/>
      <c r="D416" s="1"/>
      <c r="E416" s="1"/>
      <c r="F416" s="1"/>
      <c r="G416" s="1"/>
      <c r="K416" s="1"/>
      <c r="L416" s="1"/>
      <c r="M416" s="14"/>
    </row>
    <row r="417" spans="1:13" x14ac:dyDescent="0.25">
      <c r="A417" s="8"/>
      <c r="B417" s="6"/>
      <c r="C417" s="1"/>
      <c r="D417" s="1"/>
      <c r="E417" s="1"/>
      <c r="F417" s="1"/>
      <c r="G417" s="1"/>
      <c r="K417" s="1"/>
      <c r="L417" s="1"/>
      <c r="M417" s="14"/>
    </row>
    <row r="418" spans="1:13" x14ac:dyDescent="0.25">
      <c r="A418" s="8"/>
      <c r="B418" s="6"/>
      <c r="C418" s="1"/>
      <c r="D418" s="1"/>
      <c r="E418" s="1"/>
      <c r="F418" s="1"/>
      <c r="G418" s="1"/>
      <c r="K418" s="1"/>
      <c r="L418" s="1"/>
      <c r="M418" s="14"/>
    </row>
    <row r="419" spans="1:13" x14ac:dyDescent="0.25">
      <c r="A419" s="8"/>
      <c r="B419" s="6"/>
      <c r="C419" s="1"/>
      <c r="D419" s="1"/>
      <c r="E419" s="1"/>
      <c r="F419" s="1"/>
      <c r="G419" s="1"/>
      <c r="K419" s="1"/>
      <c r="L419" s="1"/>
      <c r="M419" s="14"/>
    </row>
    <row r="420" spans="1:13" x14ac:dyDescent="0.25">
      <c r="A420" s="8"/>
      <c r="B420" s="6"/>
      <c r="C420" s="1"/>
      <c r="D420" s="1"/>
      <c r="E420" s="1"/>
      <c r="F420" s="1"/>
      <c r="G420" s="1"/>
      <c r="K420" s="1"/>
      <c r="L420" s="1"/>
      <c r="M420" s="14"/>
    </row>
    <row r="421" spans="1:13" x14ac:dyDescent="0.25">
      <c r="A421" s="8"/>
      <c r="B421" s="6"/>
      <c r="C421" s="1"/>
      <c r="D421" s="1"/>
      <c r="E421" s="1"/>
      <c r="F421" s="1"/>
      <c r="G421" s="1"/>
      <c r="K421" s="1"/>
      <c r="L421" s="1"/>
      <c r="M421" s="14"/>
    </row>
    <row r="422" spans="1:13" x14ac:dyDescent="0.25">
      <c r="A422" s="8"/>
      <c r="B422" s="6"/>
      <c r="C422" s="1"/>
      <c r="D422" s="1"/>
      <c r="E422" s="1"/>
      <c r="F422" s="1"/>
      <c r="G422" s="1"/>
      <c r="K422" s="1"/>
      <c r="L422" s="1"/>
      <c r="M422" s="14"/>
    </row>
    <row r="423" spans="1:13" x14ac:dyDescent="0.25">
      <c r="A423" s="8"/>
      <c r="B423" s="6"/>
      <c r="C423" s="1"/>
      <c r="D423" s="1"/>
      <c r="E423" s="1"/>
      <c r="F423" s="1"/>
      <c r="G423" s="1"/>
      <c r="K423" s="1"/>
      <c r="L423" s="1"/>
      <c r="M423" s="14"/>
    </row>
    <row r="424" spans="1:13" x14ac:dyDescent="0.25">
      <c r="A424" s="8"/>
      <c r="B424" s="6"/>
      <c r="C424" s="1"/>
      <c r="D424" s="1"/>
      <c r="E424" s="1"/>
      <c r="F424" s="1"/>
      <c r="G424" s="1"/>
      <c r="K424" s="1"/>
      <c r="L424" s="1"/>
      <c r="M424" s="14"/>
    </row>
    <row r="425" spans="1:13" x14ac:dyDescent="0.25">
      <c r="A425" s="8"/>
      <c r="B425" s="6"/>
      <c r="C425" s="1"/>
      <c r="D425" s="1"/>
      <c r="E425" s="1"/>
      <c r="F425" s="1"/>
      <c r="G425" s="1"/>
      <c r="K425" s="1"/>
      <c r="L425" s="1"/>
      <c r="M425" s="14"/>
    </row>
    <row r="426" spans="1:13" x14ac:dyDescent="0.25">
      <c r="A426" s="8"/>
      <c r="B426" s="6"/>
      <c r="C426" s="1"/>
      <c r="D426" s="1"/>
      <c r="E426" s="1"/>
      <c r="F426" s="1"/>
      <c r="G426" s="1"/>
      <c r="K426" s="1"/>
      <c r="L426" s="1"/>
      <c r="M426" s="14"/>
    </row>
    <row r="427" spans="1:13" x14ac:dyDescent="0.25">
      <c r="A427" s="8"/>
      <c r="B427" s="6"/>
      <c r="C427" s="1"/>
      <c r="D427" s="1"/>
      <c r="E427" s="1"/>
      <c r="F427" s="1"/>
      <c r="G427" s="1"/>
      <c r="K427" s="1"/>
      <c r="L427" s="1"/>
      <c r="M427" s="14"/>
    </row>
    <row r="428" spans="1:13" x14ac:dyDescent="0.25">
      <c r="A428" s="8"/>
      <c r="B428" s="6"/>
      <c r="C428" s="1"/>
      <c r="D428" s="1"/>
      <c r="E428" s="1"/>
      <c r="F428" s="1"/>
      <c r="G428" s="1"/>
      <c r="K428" s="1"/>
      <c r="L428" s="1"/>
      <c r="M428" s="14"/>
    </row>
    <row r="429" spans="1:13" x14ac:dyDescent="0.25">
      <c r="A429" s="8"/>
      <c r="B429" s="6"/>
      <c r="C429" s="1"/>
      <c r="D429" s="1"/>
      <c r="E429" s="1"/>
      <c r="F429" s="1"/>
      <c r="G429" s="1"/>
      <c r="K429" s="1"/>
      <c r="L429" s="1"/>
      <c r="M429" s="14"/>
    </row>
    <row r="430" spans="1:13" x14ac:dyDescent="0.25">
      <c r="A430" s="8"/>
      <c r="B430" s="6"/>
      <c r="C430" s="1"/>
      <c r="D430" s="1"/>
      <c r="E430" s="1"/>
      <c r="F430" s="1"/>
      <c r="G430" s="1"/>
      <c r="K430" s="1"/>
      <c r="L430" s="1"/>
      <c r="M430" s="14"/>
    </row>
    <row r="431" spans="1:13" x14ac:dyDescent="0.25">
      <c r="A431" s="8"/>
      <c r="B431" s="6"/>
      <c r="C431" s="1"/>
      <c r="D431" s="1"/>
      <c r="E431" s="1"/>
      <c r="F431" s="1"/>
      <c r="G431" s="1"/>
      <c r="K431" s="1"/>
      <c r="L431" s="1"/>
      <c r="M431" s="14"/>
    </row>
    <row r="432" spans="1:13" x14ac:dyDescent="0.25">
      <c r="A432" s="8"/>
      <c r="B432" s="6"/>
      <c r="C432" s="1"/>
      <c r="D432" s="1"/>
      <c r="E432" s="1"/>
      <c r="F432" s="1"/>
      <c r="G432" s="1"/>
      <c r="K432" s="1"/>
      <c r="L432" s="1"/>
      <c r="M432" s="14"/>
    </row>
    <row r="433" spans="1:13" x14ac:dyDescent="0.25">
      <c r="A433" s="8"/>
      <c r="B433" s="6"/>
      <c r="C433" s="1"/>
      <c r="D433" s="1"/>
      <c r="E433" s="1"/>
      <c r="F433" s="1"/>
      <c r="G433" s="1"/>
      <c r="K433" s="1"/>
      <c r="L433" s="1"/>
      <c r="M433" s="14"/>
    </row>
    <row r="434" spans="1:13" x14ac:dyDescent="0.25">
      <c r="A434" s="8"/>
      <c r="B434" s="6"/>
      <c r="C434" s="1"/>
      <c r="D434" s="1"/>
      <c r="E434" s="1"/>
      <c r="F434" s="1"/>
      <c r="G434" s="1"/>
      <c r="K434" s="1"/>
      <c r="L434" s="1"/>
      <c r="M434" s="14"/>
    </row>
    <row r="435" spans="1:13" x14ac:dyDescent="0.25">
      <c r="A435" s="8"/>
      <c r="B435" s="6"/>
      <c r="C435" s="1"/>
      <c r="D435" s="1"/>
      <c r="E435" s="1"/>
      <c r="F435" s="1"/>
      <c r="G435" s="1"/>
      <c r="K435" s="1"/>
      <c r="L435" s="1"/>
      <c r="M435" s="14"/>
    </row>
    <row r="436" spans="1:13" x14ac:dyDescent="0.25">
      <c r="A436" s="8"/>
      <c r="B436" s="6"/>
      <c r="C436" s="1"/>
      <c r="D436" s="1"/>
      <c r="E436" s="1"/>
      <c r="F436" s="1"/>
      <c r="G436" s="1"/>
      <c r="K436" s="1"/>
      <c r="L436" s="1"/>
      <c r="M436" s="14"/>
    </row>
    <row r="437" spans="1:13" x14ac:dyDescent="0.25">
      <c r="A437" s="8"/>
      <c r="B437" s="6"/>
      <c r="C437" s="1"/>
      <c r="D437" s="1"/>
      <c r="E437" s="1"/>
      <c r="F437" s="1"/>
      <c r="G437" s="1"/>
      <c r="K437" s="1"/>
      <c r="L437" s="1"/>
      <c r="M437" s="14"/>
    </row>
    <row r="438" spans="1:13" x14ac:dyDescent="0.25">
      <c r="A438" s="8"/>
      <c r="B438" s="6"/>
      <c r="C438" s="1"/>
      <c r="D438" s="1"/>
      <c r="E438" s="1"/>
      <c r="F438" s="1"/>
      <c r="G438" s="1"/>
      <c r="K438" s="1"/>
      <c r="L438" s="1"/>
      <c r="M438" s="14"/>
    </row>
    <row r="439" spans="1:13" x14ac:dyDescent="0.25">
      <c r="A439" s="8"/>
      <c r="B439" s="6"/>
      <c r="C439" s="1"/>
      <c r="D439" s="1"/>
      <c r="E439" s="1"/>
      <c r="F439" s="1"/>
      <c r="G439" s="1"/>
      <c r="K439" s="1"/>
      <c r="L439" s="1"/>
      <c r="M439" s="14"/>
    </row>
    <row r="440" spans="1:13" x14ac:dyDescent="0.25">
      <c r="A440" s="8"/>
      <c r="B440" s="6"/>
      <c r="C440" s="1"/>
      <c r="D440" s="1"/>
      <c r="E440" s="1"/>
      <c r="F440" s="1"/>
      <c r="G440" s="1"/>
      <c r="K440" s="1"/>
      <c r="L440" s="1"/>
      <c r="M440" s="14"/>
    </row>
    <row r="441" spans="1:13" x14ac:dyDescent="0.25">
      <c r="A441" s="8"/>
      <c r="B441" s="6"/>
      <c r="C441" s="1"/>
      <c r="D441" s="1"/>
      <c r="E441" s="1"/>
      <c r="F441" s="1"/>
      <c r="G441" s="1"/>
      <c r="K441" s="1"/>
      <c r="L441" s="1"/>
      <c r="M441" s="14"/>
    </row>
    <row r="442" spans="1:13" x14ac:dyDescent="0.25">
      <c r="A442" s="8"/>
      <c r="B442" s="6"/>
      <c r="C442" s="1"/>
      <c r="D442" s="1"/>
      <c r="E442" s="1"/>
      <c r="F442" s="1"/>
      <c r="G442" s="1"/>
      <c r="K442" s="1"/>
      <c r="L442" s="1"/>
      <c r="M442" s="14"/>
    </row>
    <row r="443" spans="1:13" x14ac:dyDescent="0.25">
      <c r="A443" s="8"/>
      <c r="B443" s="6"/>
      <c r="C443" s="1"/>
      <c r="D443" s="1"/>
      <c r="E443" s="1"/>
      <c r="F443" s="1"/>
      <c r="G443" s="1"/>
      <c r="K443" s="1"/>
      <c r="L443" s="1"/>
      <c r="M443" s="14"/>
    </row>
    <row r="444" spans="1:13" x14ac:dyDescent="0.25">
      <c r="A444" s="8"/>
      <c r="B444" s="6"/>
      <c r="C444" s="1"/>
      <c r="D444" s="1"/>
      <c r="E444" s="1"/>
      <c r="F444" s="1"/>
      <c r="G444" s="1"/>
      <c r="K444" s="1"/>
      <c r="L444" s="1"/>
      <c r="M444" s="14"/>
    </row>
    <row r="445" spans="1:13" x14ac:dyDescent="0.25">
      <c r="A445" s="8"/>
      <c r="B445" s="6"/>
      <c r="C445" s="1"/>
      <c r="D445" s="1"/>
      <c r="E445" s="1"/>
      <c r="F445" s="1"/>
      <c r="G445" s="1"/>
      <c r="K445" s="1"/>
      <c r="L445" s="1"/>
      <c r="M445" s="14"/>
    </row>
    <row r="446" spans="1:13" x14ac:dyDescent="0.25">
      <c r="A446" s="8"/>
      <c r="B446" s="6"/>
      <c r="C446" s="1"/>
      <c r="D446" s="1"/>
      <c r="E446" s="1"/>
      <c r="F446" s="1"/>
      <c r="G446" s="1"/>
      <c r="K446" s="1"/>
      <c r="L446" s="1"/>
      <c r="M446" s="14"/>
    </row>
    <row r="447" spans="1:13" x14ac:dyDescent="0.25">
      <c r="A447" s="8"/>
      <c r="B447" s="6"/>
      <c r="C447" s="1"/>
      <c r="D447" s="1"/>
      <c r="E447" s="1"/>
      <c r="F447" s="1"/>
      <c r="G447" s="1"/>
      <c r="K447" s="1"/>
      <c r="L447" s="1"/>
      <c r="M447" s="14"/>
    </row>
    <row r="448" spans="1:13" x14ac:dyDescent="0.25">
      <c r="A448" s="8"/>
      <c r="B448" s="6"/>
      <c r="C448" s="1"/>
      <c r="D448" s="1"/>
      <c r="E448" s="1"/>
      <c r="F448" s="1"/>
      <c r="G448" s="1"/>
      <c r="K448" s="1"/>
      <c r="L448" s="1"/>
      <c r="M448" s="14"/>
    </row>
    <row r="449" spans="1:13" x14ac:dyDescent="0.25">
      <c r="A449" s="8"/>
      <c r="B449" s="6"/>
      <c r="C449" s="1"/>
      <c r="D449" s="1"/>
      <c r="E449" s="1"/>
      <c r="F449" s="1"/>
      <c r="G449" s="1"/>
      <c r="K449" s="1"/>
      <c r="L449" s="1"/>
      <c r="M449" s="14"/>
    </row>
    <row r="450" spans="1:13" x14ac:dyDescent="0.25">
      <c r="A450" s="8"/>
      <c r="B450" s="6"/>
      <c r="C450" s="1"/>
      <c r="D450" s="1"/>
      <c r="E450" s="1"/>
      <c r="F450" s="1"/>
      <c r="G450" s="1"/>
      <c r="K450" s="1"/>
      <c r="L450" s="1"/>
      <c r="M450" s="14"/>
    </row>
    <row r="451" spans="1:13" x14ac:dyDescent="0.25">
      <c r="A451" s="8"/>
      <c r="B451" s="6"/>
      <c r="C451" s="1"/>
      <c r="D451" s="1"/>
      <c r="E451" s="1"/>
      <c r="F451" s="1"/>
      <c r="G451" s="1"/>
      <c r="K451" s="1"/>
      <c r="L451" s="1"/>
      <c r="M451" s="14"/>
    </row>
    <row r="452" spans="1:13" x14ac:dyDescent="0.25">
      <c r="A452" s="8"/>
      <c r="B452" s="6"/>
      <c r="C452" s="1"/>
      <c r="D452" s="1"/>
      <c r="E452" s="1"/>
      <c r="F452" s="1"/>
      <c r="G452" s="1"/>
      <c r="K452" s="1"/>
      <c r="L452" s="1"/>
      <c r="M452" s="14"/>
    </row>
    <row r="453" spans="1:13" x14ac:dyDescent="0.25">
      <c r="A453" s="8"/>
      <c r="B453" s="6"/>
      <c r="C453" s="1"/>
      <c r="D453" s="1"/>
      <c r="E453" s="1"/>
      <c r="F453" s="1"/>
      <c r="G453" s="1"/>
      <c r="K453" s="1"/>
      <c r="L453" s="1"/>
      <c r="M453" s="14"/>
    </row>
    <row r="454" spans="1:13" x14ac:dyDescent="0.25">
      <c r="A454" s="8"/>
      <c r="B454" s="6"/>
      <c r="C454" s="1"/>
      <c r="D454" s="1"/>
      <c r="E454" s="1"/>
      <c r="F454" s="1"/>
      <c r="G454" s="1"/>
      <c r="K454" s="1"/>
      <c r="L454" s="1"/>
      <c r="M454" s="14"/>
    </row>
    <row r="455" spans="1:13" x14ac:dyDescent="0.25">
      <c r="A455" s="8"/>
      <c r="B455" s="6"/>
      <c r="C455" s="1"/>
      <c r="D455" s="1"/>
      <c r="E455" s="1"/>
      <c r="F455" s="1"/>
      <c r="G455" s="1"/>
      <c r="K455" s="1"/>
      <c r="L455" s="1"/>
      <c r="M455" s="14"/>
    </row>
    <row r="456" spans="1:13" x14ac:dyDescent="0.25">
      <c r="A456" s="8"/>
      <c r="B456" s="6"/>
      <c r="C456" s="1"/>
      <c r="D456" s="1"/>
      <c r="E456" s="1"/>
      <c r="F456" s="1"/>
      <c r="G456" s="1"/>
      <c r="K456" s="1"/>
      <c r="L456" s="1"/>
      <c r="M456" s="14"/>
    </row>
    <row r="457" spans="1:13" x14ac:dyDescent="0.25">
      <c r="A457" s="8"/>
      <c r="B457" s="6"/>
      <c r="C457" s="1"/>
      <c r="D457" s="1"/>
      <c r="E457" s="1"/>
      <c r="F457" s="1"/>
      <c r="G457" s="1"/>
      <c r="K457" s="1"/>
      <c r="L457" s="1"/>
      <c r="M457" s="14"/>
    </row>
    <row r="458" spans="1:13" x14ac:dyDescent="0.25">
      <c r="A458" s="8"/>
      <c r="B458" s="6"/>
      <c r="C458" s="1"/>
      <c r="D458" s="1"/>
      <c r="E458" s="1"/>
      <c r="F458" s="1"/>
      <c r="G458" s="1"/>
      <c r="K458" s="1"/>
      <c r="L458" s="1"/>
      <c r="M458" s="14"/>
    </row>
    <row r="459" spans="1:13" x14ac:dyDescent="0.25">
      <c r="A459" s="8"/>
      <c r="B459" s="6"/>
      <c r="C459" s="1"/>
      <c r="D459" s="1"/>
      <c r="E459" s="1"/>
      <c r="F459" s="1"/>
      <c r="G459" s="1"/>
      <c r="K459" s="1"/>
      <c r="L459" s="1"/>
      <c r="M459" s="14"/>
    </row>
    <row r="460" spans="1:13" x14ac:dyDescent="0.25">
      <c r="A460" s="8"/>
      <c r="B460" s="6"/>
      <c r="C460" s="1"/>
      <c r="D460" s="1"/>
      <c r="E460" s="1"/>
      <c r="F460" s="1"/>
      <c r="G460" s="1"/>
      <c r="K460" s="1"/>
      <c r="L460" s="1"/>
      <c r="M460" s="14"/>
    </row>
    <row r="461" spans="1:13" x14ac:dyDescent="0.25">
      <c r="A461" s="8"/>
      <c r="B461" s="6"/>
      <c r="C461" s="1"/>
      <c r="D461" s="1"/>
      <c r="E461" s="1"/>
      <c r="F461" s="1"/>
      <c r="G461" s="1"/>
      <c r="K461" s="1"/>
      <c r="L461" s="1"/>
      <c r="M461" s="14"/>
    </row>
    <row r="462" spans="1:13" x14ac:dyDescent="0.25">
      <c r="A462" s="8"/>
      <c r="B462" s="6"/>
      <c r="C462" s="1"/>
      <c r="D462" s="1"/>
      <c r="E462" s="1"/>
      <c r="F462" s="1"/>
      <c r="G462" s="1"/>
      <c r="K462" s="1"/>
      <c r="L462" s="1"/>
      <c r="M462" s="14"/>
    </row>
    <row r="463" spans="1:13" x14ac:dyDescent="0.25">
      <c r="A463" s="8"/>
      <c r="B463" s="6"/>
      <c r="C463" s="1"/>
      <c r="D463" s="1"/>
      <c r="E463" s="1"/>
      <c r="F463" s="1"/>
      <c r="G463" s="1"/>
      <c r="K463" s="1"/>
      <c r="L463" s="1"/>
      <c r="M463" s="14"/>
    </row>
    <row r="464" spans="1:13" x14ac:dyDescent="0.25">
      <c r="A464" s="8"/>
      <c r="B464" s="6"/>
      <c r="C464" s="1"/>
      <c r="D464" s="1"/>
      <c r="E464" s="1"/>
      <c r="F464" s="1"/>
      <c r="G464" s="1"/>
      <c r="K464" s="1"/>
      <c r="L464" s="1"/>
      <c r="M464" s="14"/>
    </row>
    <row r="465" spans="1:13" x14ac:dyDescent="0.25">
      <c r="A465" s="8"/>
      <c r="B465" s="6"/>
      <c r="C465" s="1"/>
      <c r="D465" s="1"/>
      <c r="E465" s="1"/>
      <c r="F465" s="1"/>
      <c r="G465" s="1"/>
      <c r="K465" s="1"/>
      <c r="L465" s="1"/>
      <c r="M465" s="14"/>
    </row>
    <row r="466" spans="1:13" x14ac:dyDescent="0.25">
      <c r="A466" s="8"/>
      <c r="B466" s="6"/>
      <c r="C466" s="1"/>
      <c r="D466" s="1"/>
      <c r="E466" s="1"/>
      <c r="F466" s="1"/>
      <c r="G466" s="1"/>
      <c r="K466" s="1"/>
      <c r="L466" s="1"/>
      <c r="M466" s="14"/>
    </row>
    <row r="467" spans="1:13" x14ac:dyDescent="0.25">
      <c r="A467" s="8"/>
      <c r="B467" s="6"/>
      <c r="C467" s="1"/>
      <c r="D467" s="1"/>
      <c r="E467" s="1"/>
      <c r="F467" s="1"/>
      <c r="G467" s="1"/>
      <c r="K467" s="1"/>
      <c r="L467" s="1"/>
      <c r="M467" s="14"/>
    </row>
    <row r="468" spans="1:13" x14ac:dyDescent="0.25">
      <c r="A468" s="8"/>
      <c r="B468" s="6"/>
      <c r="C468" s="1"/>
      <c r="D468" s="1"/>
      <c r="E468" s="1"/>
      <c r="F468" s="1"/>
      <c r="G468" s="1"/>
      <c r="K468" s="1"/>
      <c r="L468" s="1"/>
      <c r="M468" s="14"/>
    </row>
    <row r="469" spans="1:13" x14ac:dyDescent="0.25">
      <c r="A469" s="8"/>
      <c r="B469" s="6"/>
      <c r="C469" s="1"/>
      <c r="D469" s="1"/>
      <c r="E469" s="1"/>
      <c r="F469" s="1"/>
      <c r="G469" s="1"/>
      <c r="K469" s="1"/>
      <c r="L469" s="1"/>
      <c r="M469" s="14"/>
    </row>
    <row r="470" spans="1:13" x14ac:dyDescent="0.25">
      <c r="A470" s="8"/>
      <c r="B470" s="6"/>
      <c r="C470" s="1"/>
      <c r="D470" s="1"/>
      <c r="E470" s="1"/>
      <c r="F470" s="1"/>
      <c r="G470" s="1"/>
      <c r="K470" s="1"/>
      <c r="L470" s="1"/>
      <c r="M470" s="14"/>
    </row>
    <row r="471" spans="1:13" x14ac:dyDescent="0.25">
      <c r="A471" s="8"/>
      <c r="B471" s="6"/>
      <c r="C471" s="1"/>
      <c r="D471" s="1"/>
      <c r="E471" s="1"/>
      <c r="F471" s="1"/>
      <c r="G471" s="1"/>
      <c r="K471" s="1"/>
      <c r="L471" s="1"/>
      <c r="M471" s="14"/>
    </row>
    <row r="472" spans="1:13" x14ac:dyDescent="0.25">
      <c r="A472" s="8"/>
      <c r="B472" s="6"/>
      <c r="C472" s="1"/>
      <c r="D472" s="1"/>
      <c r="E472" s="1"/>
      <c r="F472" s="1"/>
      <c r="G472" s="1"/>
      <c r="K472" s="1"/>
      <c r="L472" s="1"/>
      <c r="M472" s="14"/>
    </row>
    <row r="473" spans="1:13" x14ac:dyDescent="0.25">
      <c r="A473" s="8"/>
      <c r="B473" s="6"/>
      <c r="C473" s="1"/>
      <c r="D473" s="1"/>
      <c r="E473" s="1"/>
      <c r="F473" s="1"/>
      <c r="G473" s="1"/>
      <c r="K473" s="1"/>
      <c r="L473" s="1"/>
      <c r="M473" s="14"/>
    </row>
    <row r="474" spans="1:13" x14ac:dyDescent="0.25">
      <c r="A474" s="8"/>
      <c r="B474" s="6"/>
      <c r="C474" s="1"/>
      <c r="D474" s="1"/>
      <c r="E474" s="1"/>
      <c r="F474" s="1"/>
      <c r="G474" s="1"/>
      <c r="K474" s="1"/>
      <c r="L474" s="1"/>
      <c r="M474" s="14"/>
    </row>
    <row r="475" spans="1:13" x14ac:dyDescent="0.25">
      <c r="A475" s="8"/>
      <c r="B475" s="6"/>
      <c r="C475" s="1"/>
      <c r="D475" s="1"/>
      <c r="E475" s="1"/>
      <c r="F475" s="1"/>
      <c r="G475" s="1"/>
      <c r="K475" s="1"/>
      <c r="L475" s="1"/>
      <c r="M475" s="14"/>
    </row>
    <row r="476" spans="1:13" x14ac:dyDescent="0.25">
      <c r="A476" s="8"/>
      <c r="B476" s="6"/>
      <c r="C476" s="1"/>
      <c r="D476" s="1"/>
      <c r="E476" s="1"/>
      <c r="F476" s="1"/>
      <c r="G476" s="1"/>
      <c r="K476" s="1"/>
      <c r="L476" s="1"/>
      <c r="M476" s="14"/>
    </row>
    <row r="477" spans="1:13" x14ac:dyDescent="0.25">
      <c r="A477" s="8"/>
      <c r="B477" s="6"/>
      <c r="C477" s="1"/>
      <c r="D477" s="1"/>
      <c r="E477" s="1"/>
      <c r="F477" s="1"/>
      <c r="G477" s="1"/>
      <c r="K477" s="1"/>
      <c r="L477" s="1"/>
      <c r="M477" s="14"/>
    </row>
    <row r="478" spans="1:13" x14ac:dyDescent="0.25">
      <c r="A478" s="8"/>
      <c r="B478" s="6"/>
      <c r="C478" s="1"/>
      <c r="D478" s="1"/>
      <c r="E478" s="1"/>
      <c r="F478" s="1"/>
      <c r="G478" s="1"/>
      <c r="K478" s="1"/>
      <c r="L478" s="1"/>
      <c r="M478" s="14"/>
    </row>
    <row r="479" spans="1:13" x14ac:dyDescent="0.25">
      <c r="A479" s="8"/>
      <c r="B479" s="6"/>
      <c r="C479" s="1"/>
      <c r="D479" s="1"/>
      <c r="E479" s="1"/>
      <c r="F479" s="1"/>
      <c r="G479" s="1"/>
      <c r="K479" s="1"/>
      <c r="L479" s="1"/>
      <c r="M479" s="14"/>
    </row>
    <row r="480" spans="1:13" x14ac:dyDescent="0.25">
      <c r="A480" s="8"/>
      <c r="B480" s="6"/>
      <c r="C480" s="1"/>
      <c r="D480" s="1"/>
      <c r="E480" s="1"/>
      <c r="F480" s="1"/>
      <c r="G480" s="1"/>
      <c r="K480" s="1"/>
      <c r="L480" s="1"/>
      <c r="M480" s="14"/>
    </row>
    <row r="481" spans="1:13" x14ac:dyDescent="0.25">
      <c r="A481" s="8"/>
      <c r="B481" s="6"/>
      <c r="C481" s="1"/>
      <c r="D481" s="1"/>
      <c r="E481" s="1"/>
      <c r="F481" s="1"/>
      <c r="G481" s="1"/>
      <c r="K481" s="1"/>
      <c r="L481" s="1"/>
      <c r="M481" s="14"/>
    </row>
    <row r="482" spans="1:13" x14ac:dyDescent="0.25">
      <c r="A482" s="8"/>
      <c r="B482" s="6"/>
      <c r="C482" s="1"/>
      <c r="D482" s="1"/>
      <c r="E482" s="1"/>
      <c r="F482" s="1"/>
      <c r="G482" s="1"/>
      <c r="K482" s="1"/>
      <c r="L482" s="1"/>
      <c r="M482" s="14"/>
    </row>
    <row r="483" spans="1:13" x14ac:dyDescent="0.25">
      <c r="A483" s="8"/>
      <c r="B483" s="6"/>
      <c r="C483" s="1"/>
      <c r="D483" s="1"/>
      <c r="E483" s="1"/>
      <c r="F483" s="1"/>
      <c r="G483" s="1"/>
      <c r="K483" s="1"/>
      <c r="L483" s="1"/>
      <c r="M483" s="14"/>
    </row>
    <row r="484" spans="1:13" x14ac:dyDescent="0.25">
      <c r="A484" s="8"/>
      <c r="B484" s="6"/>
      <c r="C484" s="1"/>
      <c r="D484" s="1"/>
      <c r="E484" s="1"/>
      <c r="F484" s="1"/>
      <c r="G484" s="1"/>
      <c r="K484" s="1"/>
      <c r="L484" s="1"/>
      <c r="M484" s="14"/>
    </row>
    <row r="485" spans="1:13" x14ac:dyDescent="0.25">
      <c r="A485" s="8"/>
      <c r="B485" s="6"/>
      <c r="C485" s="1"/>
      <c r="D485" s="1"/>
      <c r="E485" s="1"/>
      <c r="F485" s="1"/>
      <c r="G485" s="1"/>
      <c r="K485" s="1"/>
      <c r="L485" s="1"/>
      <c r="M485" s="14"/>
    </row>
    <row r="486" spans="1:13" x14ac:dyDescent="0.25">
      <c r="A486" s="8"/>
      <c r="B486" s="6"/>
      <c r="C486" s="1"/>
      <c r="D486" s="1"/>
      <c r="E486" s="1"/>
      <c r="F486" s="1"/>
      <c r="G486" s="1"/>
      <c r="K486" s="1"/>
      <c r="L486" s="1"/>
      <c r="M486" s="14"/>
    </row>
    <row r="487" spans="1:13" x14ac:dyDescent="0.25">
      <c r="A487" s="8"/>
      <c r="B487" s="6"/>
      <c r="C487" s="1"/>
      <c r="D487" s="1"/>
      <c r="E487" s="1"/>
      <c r="F487" s="1"/>
      <c r="G487" s="1"/>
      <c r="K487" s="1"/>
      <c r="L487" s="1"/>
      <c r="M487" s="14"/>
    </row>
    <row r="488" spans="1:13" x14ac:dyDescent="0.25">
      <c r="A488" s="8"/>
      <c r="B488" s="6"/>
      <c r="C488" s="1"/>
      <c r="D488" s="1"/>
      <c r="E488" s="1"/>
      <c r="F488" s="1"/>
      <c r="G488" s="1"/>
      <c r="K488" s="1"/>
      <c r="L488" s="1"/>
      <c r="M488" s="14"/>
    </row>
    <row r="489" spans="1:13" x14ac:dyDescent="0.25">
      <c r="A489" s="8"/>
      <c r="B489" s="6"/>
      <c r="C489" s="1"/>
      <c r="D489" s="1"/>
      <c r="E489" s="1"/>
      <c r="F489" s="1"/>
      <c r="G489" s="1"/>
      <c r="K489" s="1"/>
      <c r="L489" s="1"/>
      <c r="M489" s="14"/>
    </row>
    <row r="490" spans="1:13" x14ac:dyDescent="0.25">
      <c r="A490" s="8"/>
      <c r="B490" s="6"/>
      <c r="C490" s="1"/>
      <c r="D490" s="1"/>
      <c r="E490" s="1"/>
      <c r="F490" s="1"/>
      <c r="G490" s="1"/>
      <c r="K490" s="1"/>
      <c r="L490" s="1"/>
      <c r="M490" s="14"/>
    </row>
    <row r="491" spans="1:13" x14ac:dyDescent="0.25">
      <c r="A491" s="8"/>
      <c r="B491" s="6"/>
      <c r="C491" s="1"/>
      <c r="D491" s="1"/>
      <c r="E491" s="1"/>
      <c r="F491" s="1"/>
      <c r="G491" s="1"/>
      <c r="K491" s="1"/>
      <c r="L491" s="1"/>
      <c r="M491" s="14"/>
    </row>
    <row r="492" spans="1:13" x14ac:dyDescent="0.25">
      <c r="A492" s="8"/>
      <c r="B492" s="6"/>
      <c r="C492" s="1"/>
      <c r="D492" s="1"/>
      <c r="E492" s="1"/>
      <c r="F492" s="1"/>
      <c r="G492" s="1"/>
      <c r="K492" s="1"/>
      <c r="L492" s="1"/>
      <c r="M492" s="14"/>
    </row>
    <row r="493" spans="1:13" x14ac:dyDescent="0.25">
      <c r="A493" s="8"/>
      <c r="B493" s="6"/>
      <c r="C493" s="1"/>
      <c r="D493" s="1"/>
      <c r="E493" s="1"/>
      <c r="F493" s="1"/>
      <c r="G493" s="1"/>
      <c r="K493" s="1"/>
      <c r="L493" s="1"/>
      <c r="M493" s="14"/>
    </row>
    <row r="494" spans="1:13" x14ac:dyDescent="0.25">
      <c r="A494" s="8"/>
      <c r="B494" s="6"/>
      <c r="C494" s="1"/>
      <c r="D494" s="1"/>
      <c r="E494" s="1"/>
      <c r="F494" s="1"/>
      <c r="G494" s="1"/>
      <c r="K494" s="1"/>
      <c r="L494" s="1"/>
      <c r="M494" s="14"/>
    </row>
    <row r="495" spans="1:13" x14ac:dyDescent="0.25">
      <c r="A495" s="8"/>
      <c r="B495" s="6"/>
      <c r="C495" s="1"/>
      <c r="D495" s="1"/>
      <c r="E495" s="1"/>
      <c r="F495" s="1"/>
      <c r="G495" s="1"/>
      <c r="K495" s="1"/>
      <c r="L495" s="1"/>
      <c r="M495" s="14"/>
    </row>
    <row r="496" spans="1:13" x14ac:dyDescent="0.25">
      <c r="A496" s="8"/>
      <c r="B496" s="6"/>
      <c r="C496" s="1"/>
      <c r="D496" s="1"/>
      <c r="E496" s="1"/>
      <c r="F496" s="1"/>
      <c r="G496" s="1"/>
      <c r="K496" s="1"/>
      <c r="L496" s="1"/>
      <c r="M496" s="14"/>
    </row>
    <row r="497" spans="1:13" x14ac:dyDescent="0.25">
      <c r="A497" s="8"/>
      <c r="B497" s="6"/>
      <c r="C497" s="1"/>
      <c r="D497" s="1"/>
      <c r="E497" s="1"/>
      <c r="F497" s="1"/>
      <c r="G497" s="1"/>
      <c r="K497" s="1"/>
      <c r="L497" s="1"/>
      <c r="M497" s="14"/>
    </row>
    <row r="498" spans="1:13" x14ac:dyDescent="0.25">
      <c r="A498" s="8"/>
      <c r="B498" s="6"/>
      <c r="C498" s="1"/>
      <c r="D498" s="1"/>
      <c r="E498" s="1"/>
      <c r="F498" s="1"/>
      <c r="G498" s="1"/>
      <c r="K498" s="1"/>
      <c r="L498" s="1"/>
      <c r="M498" s="14"/>
    </row>
    <row r="499" spans="1:13" x14ac:dyDescent="0.25">
      <c r="A499" s="8"/>
      <c r="B499" s="6"/>
      <c r="C499" s="1"/>
      <c r="D499" s="1"/>
      <c r="E499" s="1"/>
      <c r="F499" s="1"/>
      <c r="G499" s="1"/>
      <c r="K499" s="1"/>
      <c r="L499" s="1"/>
      <c r="M499" s="14"/>
    </row>
    <row r="500" spans="1:13" x14ac:dyDescent="0.25">
      <c r="A500" s="8"/>
      <c r="B500" s="6"/>
      <c r="C500" s="1"/>
      <c r="D500" s="1"/>
      <c r="E500" s="1"/>
      <c r="F500" s="1"/>
      <c r="G500" s="1"/>
      <c r="K500" s="1"/>
      <c r="L500" s="1"/>
      <c r="M500" s="14"/>
    </row>
    <row r="501" spans="1:13" x14ac:dyDescent="0.25">
      <c r="A501" s="8"/>
      <c r="B501" s="6"/>
      <c r="C501" s="1"/>
      <c r="D501" s="1"/>
      <c r="E501" s="1"/>
      <c r="F501" s="1"/>
      <c r="G501" s="1"/>
      <c r="K501" s="1"/>
      <c r="L501" s="1"/>
      <c r="M501" s="14"/>
    </row>
    <row r="502" spans="1:13" x14ac:dyDescent="0.25">
      <c r="A502" s="8"/>
      <c r="B502" s="6"/>
      <c r="C502" s="1"/>
      <c r="D502" s="1"/>
      <c r="E502" s="1"/>
      <c r="F502" s="1"/>
      <c r="G502" s="1"/>
      <c r="K502" s="1"/>
      <c r="L502" s="1"/>
      <c r="M502" s="14"/>
    </row>
    <row r="503" spans="1:13" x14ac:dyDescent="0.25">
      <c r="A503" s="8"/>
      <c r="B503" s="6"/>
      <c r="C503" s="1"/>
      <c r="D503" s="1"/>
      <c r="E503" s="1"/>
      <c r="F503" s="1"/>
      <c r="G503" s="1"/>
      <c r="K503" s="1"/>
      <c r="L503" s="1"/>
      <c r="M503" s="14"/>
    </row>
    <row r="504" spans="1:13" x14ac:dyDescent="0.25">
      <c r="A504" s="8"/>
      <c r="B504" s="6"/>
      <c r="C504" s="1"/>
      <c r="D504" s="1"/>
      <c r="E504" s="1"/>
      <c r="F504" s="1"/>
      <c r="G504" s="1"/>
      <c r="K504" s="1"/>
      <c r="L504" s="1"/>
      <c r="M504" s="14"/>
    </row>
    <row r="505" spans="1:13" x14ac:dyDescent="0.25">
      <c r="A505" s="8"/>
      <c r="B505" s="6"/>
      <c r="C505" s="1"/>
      <c r="D505" s="1"/>
      <c r="E505" s="1"/>
      <c r="F505" s="1"/>
      <c r="G505" s="1"/>
      <c r="K505" s="1"/>
      <c r="L505" s="1"/>
      <c r="M505" s="14"/>
    </row>
    <row r="506" spans="1:13" x14ac:dyDescent="0.25">
      <c r="A506" s="8"/>
      <c r="B506" s="6"/>
      <c r="C506" s="1"/>
      <c r="D506" s="1"/>
      <c r="E506" s="1"/>
      <c r="F506" s="1"/>
      <c r="G506" s="1"/>
      <c r="K506" s="1"/>
      <c r="L506" s="1"/>
      <c r="M506" s="14"/>
    </row>
    <row r="507" spans="1:13" x14ac:dyDescent="0.25">
      <c r="A507" s="8"/>
      <c r="B507" s="6"/>
      <c r="C507" s="1"/>
      <c r="D507" s="1"/>
      <c r="E507" s="1"/>
      <c r="F507" s="1"/>
      <c r="G507" s="1"/>
      <c r="K507" s="1"/>
      <c r="L507" s="1"/>
      <c r="M507" s="14"/>
    </row>
    <row r="508" spans="1:13" x14ac:dyDescent="0.25">
      <c r="A508" s="8"/>
      <c r="B508" s="6"/>
      <c r="C508" s="1"/>
      <c r="D508" s="1"/>
      <c r="E508" s="1"/>
      <c r="F508" s="1"/>
      <c r="G508" s="1"/>
      <c r="K508" s="1"/>
      <c r="L508" s="1"/>
      <c r="M508" s="14"/>
    </row>
    <row r="509" spans="1:13" x14ac:dyDescent="0.25">
      <c r="A509" s="8"/>
      <c r="B509" s="6"/>
      <c r="C509" s="1"/>
      <c r="D509" s="1"/>
      <c r="E509" s="1"/>
      <c r="F509" s="1"/>
      <c r="G509" s="1"/>
      <c r="K509" s="1"/>
      <c r="L509" s="1"/>
      <c r="M509" s="14"/>
    </row>
    <row r="510" spans="1:13" x14ac:dyDescent="0.25">
      <c r="A510" s="8"/>
      <c r="B510" s="6"/>
      <c r="C510" s="1"/>
      <c r="D510" s="1"/>
      <c r="E510" s="1"/>
      <c r="F510" s="1"/>
      <c r="G510" s="1"/>
      <c r="K510" s="1"/>
      <c r="L510" s="1"/>
      <c r="M510" s="14"/>
    </row>
    <row r="511" spans="1:13" x14ac:dyDescent="0.25">
      <c r="A511" s="8"/>
      <c r="B511" s="6"/>
      <c r="C511" s="1"/>
      <c r="D511" s="1"/>
      <c r="E511" s="1"/>
      <c r="F511" s="1"/>
      <c r="G511" s="1"/>
      <c r="K511" s="1"/>
      <c r="L511" s="1"/>
      <c r="M511" s="14"/>
    </row>
    <row r="512" spans="1:13" x14ac:dyDescent="0.25">
      <c r="A512" s="8"/>
      <c r="B512" s="6"/>
      <c r="C512" s="1"/>
      <c r="D512" s="1"/>
      <c r="E512" s="1"/>
      <c r="F512" s="1"/>
      <c r="G512" s="1"/>
      <c r="K512" s="1"/>
      <c r="L512" s="1"/>
      <c r="M512" s="14"/>
    </row>
    <row r="513" spans="1:13" x14ac:dyDescent="0.25">
      <c r="A513" s="8"/>
      <c r="B513" s="6"/>
      <c r="C513" s="1"/>
      <c r="D513" s="1"/>
      <c r="E513" s="1"/>
      <c r="F513" s="1"/>
      <c r="G513" s="1"/>
      <c r="K513" s="1"/>
      <c r="L513" s="1"/>
      <c r="M513" s="14"/>
    </row>
    <row r="514" spans="1:13" x14ac:dyDescent="0.25">
      <c r="A514" s="8"/>
      <c r="B514" s="6"/>
      <c r="C514" s="1"/>
      <c r="D514" s="1"/>
      <c r="E514" s="1"/>
      <c r="F514" s="1"/>
      <c r="G514" s="1"/>
      <c r="K514" s="1"/>
      <c r="L514" s="1"/>
      <c r="M514" s="14"/>
    </row>
    <row r="515" spans="1:13" x14ac:dyDescent="0.25">
      <c r="A515" s="8"/>
      <c r="B515" s="6"/>
      <c r="C515" s="1"/>
      <c r="D515" s="1"/>
      <c r="E515" s="1"/>
      <c r="F515" s="1"/>
      <c r="G515" s="1"/>
      <c r="K515" s="1"/>
      <c r="L515" s="1"/>
      <c r="M515" s="14"/>
    </row>
    <row r="516" spans="1:13" x14ac:dyDescent="0.25">
      <c r="A516" s="8"/>
      <c r="B516" s="6"/>
      <c r="C516" s="1"/>
      <c r="D516" s="1"/>
      <c r="E516" s="1"/>
      <c r="F516" s="1"/>
      <c r="G516" s="1"/>
      <c r="K516" s="1"/>
      <c r="L516" s="1"/>
      <c r="M516" s="14"/>
    </row>
    <row r="517" spans="1:13" x14ac:dyDescent="0.25">
      <c r="A517" s="8"/>
      <c r="B517" s="6"/>
      <c r="C517" s="1"/>
      <c r="D517" s="1"/>
      <c r="E517" s="1"/>
      <c r="F517" s="1"/>
      <c r="G517" s="1"/>
      <c r="K517" s="1"/>
      <c r="L517" s="1"/>
      <c r="M517" s="14"/>
    </row>
    <row r="518" spans="1:13" x14ac:dyDescent="0.25">
      <c r="A518" s="8"/>
      <c r="B518" s="6"/>
      <c r="C518" s="1"/>
      <c r="D518" s="1"/>
      <c r="E518" s="1"/>
      <c r="F518" s="1"/>
      <c r="G518" s="1"/>
      <c r="K518" s="1"/>
      <c r="L518" s="1"/>
      <c r="M518" s="14"/>
    </row>
    <row r="519" spans="1:13" x14ac:dyDescent="0.25">
      <c r="A519" s="8"/>
      <c r="B519" s="6"/>
      <c r="C519" s="1"/>
      <c r="D519" s="1"/>
      <c r="E519" s="1"/>
      <c r="F519" s="1"/>
      <c r="G519" s="1"/>
      <c r="K519" s="1"/>
      <c r="L519" s="1"/>
      <c r="M519" s="14"/>
    </row>
    <row r="520" spans="1:13" x14ac:dyDescent="0.25">
      <c r="A520" s="8"/>
      <c r="B520" s="6"/>
      <c r="C520" s="1"/>
      <c r="D520" s="1"/>
      <c r="E520" s="1"/>
      <c r="F520" s="1"/>
      <c r="G520" s="1"/>
      <c r="K520" s="1"/>
      <c r="L520" s="1"/>
      <c r="M520" s="14"/>
    </row>
    <row r="521" spans="1:13" x14ac:dyDescent="0.25">
      <c r="A521" s="8"/>
      <c r="B521" s="6"/>
      <c r="C521" s="1"/>
      <c r="D521" s="1"/>
      <c r="E521" s="1"/>
      <c r="F521" s="1"/>
      <c r="G521" s="1"/>
      <c r="K521" s="1"/>
      <c r="L521" s="1"/>
      <c r="M521" s="14"/>
    </row>
    <row r="522" spans="1:13" x14ac:dyDescent="0.25">
      <c r="A522" s="8"/>
      <c r="B522" s="6"/>
      <c r="C522" s="1"/>
      <c r="D522" s="1"/>
      <c r="E522" s="1"/>
      <c r="F522" s="1"/>
      <c r="G522" s="1"/>
      <c r="K522" s="1"/>
      <c r="L522" s="1"/>
      <c r="M522" s="14"/>
    </row>
    <row r="523" spans="1:13" x14ac:dyDescent="0.25">
      <c r="A523" s="8"/>
      <c r="B523" s="6"/>
      <c r="C523" s="1"/>
      <c r="D523" s="1"/>
      <c r="E523" s="1"/>
      <c r="F523" s="1"/>
      <c r="G523" s="1"/>
      <c r="K523" s="1"/>
      <c r="L523" s="1"/>
      <c r="M523" s="14"/>
    </row>
    <row r="524" spans="1:13" x14ac:dyDescent="0.25">
      <c r="A524" s="8"/>
      <c r="B524" s="6"/>
      <c r="C524" s="1"/>
      <c r="D524" s="1"/>
      <c r="E524" s="1"/>
      <c r="F524" s="1"/>
      <c r="G524" s="1"/>
      <c r="K524" s="1"/>
      <c r="L524" s="1"/>
      <c r="M524" s="14"/>
    </row>
    <row r="525" spans="1:13" x14ac:dyDescent="0.25">
      <c r="A525" s="8"/>
      <c r="B525" s="6"/>
      <c r="C525" s="1"/>
      <c r="D525" s="1"/>
      <c r="E525" s="1"/>
      <c r="F525" s="1"/>
      <c r="G525" s="1"/>
      <c r="K525" s="1"/>
      <c r="L525" s="1"/>
      <c r="M525" s="14"/>
    </row>
    <row r="526" spans="1:13" x14ac:dyDescent="0.25">
      <c r="A526" s="8"/>
      <c r="B526" s="6"/>
      <c r="C526" s="1"/>
      <c r="D526" s="1"/>
      <c r="E526" s="1"/>
      <c r="F526" s="1"/>
      <c r="G526" s="1"/>
      <c r="K526" s="1"/>
      <c r="L526" s="1"/>
      <c r="M526" s="14"/>
    </row>
    <row r="527" spans="1:13" x14ac:dyDescent="0.25">
      <c r="A527" s="8"/>
      <c r="B527" s="6"/>
      <c r="C527" s="1"/>
      <c r="D527" s="1"/>
      <c r="E527" s="1"/>
      <c r="F527" s="1"/>
      <c r="G527" s="1"/>
      <c r="K527" s="1"/>
      <c r="L527" s="1"/>
      <c r="M527" s="14"/>
    </row>
    <row r="528" spans="1:13" x14ac:dyDescent="0.25">
      <c r="A528" s="8"/>
      <c r="B528" s="6"/>
      <c r="C528" s="1"/>
      <c r="D528" s="1"/>
      <c r="E528" s="1"/>
      <c r="F528" s="1"/>
      <c r="G528" s="1"/>
      <c r="K528" s="1"/>
      <c r="L528" s="1"/>
      <c r="M528" s="14"/>
    </row>
    <row r="529" spans="1:13" x14ac:dyDescent="0.25">
      <c r="A529" s="8"/>
      <c r="B529" s="6"/>
      <c r="C529" s="1"/>
      <c r="D529" s="1"/>
      <c r="E529" s="1"/>
      <c r="F529" s="1"/>
      <c r="G529" s="1"/>
      <c r="K529" s="1"/>
      <c r="L529" s="1"/>
      <c r="M529" s="14"/>
    </row>
    <row r="530" spans="1:13" x14ac:dyDescent="0.25">
      <c r="A530" s="8"/>
      <c r="B530" s="6"/>
      <c r="C530" s="1"/>
      <c r="D530" s="1"/>
      <c r="E530" s="1"/>
      <c r="F530" s="1"/>
      <c r="G530" s="1"/>
      <c r="K530" s="1"/>
      <c r="L530" s="1"/>
      <c r="M530" s="14"/>
    </row>
    <row r="531" spans="1:13" x14ac:dyDescent="0.25">
      <c r="A531" s="8"/>
      <c r="B531" s="6"/>
      <c r="C531" s="1"/>
      <c r="D531" s="1"/>
      <c r="E531" s="1"/>
      <c r="F531" s="1"/>
      <c r="G531" s="1"/>
      <c r="K531" s="1"/>
      <c r="L531" s="1"/>
      <c r="M531" s="14"/>
    </row>
    <row r="532" spans="1:13" x14ac:dyDescent="0.25">
      <c r="A532" s="8"/>
      <c r="B532" s="6"/>
      <c r="C532" s="1"/>
      <c r="D532" s="1"/>
      <c r="E532" s="1"/>
      <c r="F532" s="1"/>
      <c r="G532" s="1"/>
      <c r="K532" s="1"/>
      <c r="L532" s="1"/>
      <c r="M532" s="14"/>
    </row>
    <row r="533" spans="1:13" x14ac:dyDescent="0.25">
      <c r="A533" s="8"/>
      <c r="B533" s="6"/>
      <c r="C533" s="1"/>
      <c r="D533" s="1"/>
      <c r="E533" s="1"/>
      <c r="F533" s="1"/>
      <c r="G533" s="1"/>
      <c r="K533" s="1"/>
      <c r="L533" s="1"/>
      <c r="M533" s="14"/>
    </row>
    <row r="534" spans="1:13" x14ac:dyDescent="0.25">
      <c r="A534" s="8"/>
      <c r="B534" s="6"/>
      <c r="C534" s="1"/>
      <c r="D534" s="1"/>
      <c r="E534" s="1"/>
      <c r="F534" s="1"/>
      <c r="G534" s="1"/>
      <c r="K534" s="1"/>
      <c r="L534" s="1"/>
      <c r="M534" s="14"/>
    </row>
    <row r="535" spans="1:13" x14ac:dyDescent="0.25">
      <c r="A535" s="8"/>
      <c r="B535" s="6"/>
      <c r="C535" s="1"/>
      <c r="D535" s="1"/>
      <c r="E535" s="1"/>
      <c r="F535" s="1"/>
      <c r="G535" s="1"/>
      <c r="K535" s="1"/>
      <c r="L535" s="1"/>
      <c r="M535" s="14"/>
    </row>
    <row r="536" spans="1:13" x14ac:dyDescent="0.25">
      <c r="A536" s="8"/>
      <c r="B536" s="6"/>
      <c r="C536" s="1"/>
      <c r="D536" s="1"/>
      <c r="E536" s="1"/>
      <c r="F536" s="1"/>
      <c r="G536" s="1"/>
      <c r="K536" s="1"/>
      <c r="L536" s="1"/>
      <c r="M536" s="14"/>
    </row>
    <row r="537" spans="1:13" x14ac:dyDescent="0.25">
      <c r="A537" s="8"/>
      <c r="B537" s="6"/>
      <c r="C537" s="1"/>
      <c r="D537" s="1"/>
      <c r="E537" s="1"/>
      <c r="F537" s="1"/>
      <c r="G537" s="1"/>
      <c r="K537" s="1"/>
      <c r="L537" s="1"/>
      <c r="M537" s="14"/>
    </row>
    <row r="538" spans="1:13" x14ac:dyDescent="0.25">
      <c r="A538" s="8"/>
      <c r="B538" s="6"/>
      <c r="C538" s="1"/>
      <c r="D538" s="1"/>
      <c r="E538" s="1"/>
      <c r="F538" s="1"/>
      <c r="G538" s="1"/>
      <c r="K538" s="1"/>
      <c r="L538" s="1"/>
      <c r="M538" s="14"/>
    </row>
    <row r="539" spans="1:13" x14ac:dyDescent="0.25">
      <c r="A539" s="8"/>
      <c r="B539" s="6"/>
      <c r="C539" s="1"/>
      <c r="D539" s="1"/>
      <c r="E539" s="1"/>
      <c r="F539" s="1"/>
      <c r="G539" s="1"/>
      <c r="K539" s="1"/>
      <c r="L539" s="1"/>
      <c r="M539" s="14"/>
    </row>
    <row r="540" spans="1:13" x14ac:dyDescent="0.25">
      <c r="A540" s="8"/>
      <c r="B540" s="6"/>
      <c r="C540" s="1"/>
      <c r="D540" s="1"/>
      <c r="E540" s="1"/>
      <c r="F540" s="1"/>
      <c r="G540" s="1"/>
      <c r="K540" s="1"/>
      <c r="L540" s="1"/>
      <c r="M540" s="14"/>
    </row>
    <row r="541" spans="1:13" x14ac:dyDescent="0.25">
      <c r="A541" s="8"/>
      <c r="B541" s="6"/>
      <c r="C541" s="1"/>
      <c r="D541" s="1"/>
      <c r="E541" s="1"/>
      <c r="F541" s="1"/>
      <c r="G541" s="1"/>
      <c r="K541" s="1"/>
      <c r="L541" s="1"/>
      <c r="M541" s="14"/>
    </row>
    <row r="542" spans="1:13" x14ac:dyDescent="0.25">
      <c r="A542" s="8"/>
      <c r="B542" s="6"/>
      <c r="C542" s="1"/>
      <c r="D542" s="1"/>
      <c r="E542" s="1"/>
      <c r="F542" s="1"/>
      <c r="G542" s="1"/>
      <c r="K542" s="1"/>
      <c r="L542" s="1"/>
      <c r="M542" s="14"/>
    </row>
    <row r="543" spans="1:13" x14ac:dyDescent="0.25">
      <c r="A543" s="8"/>
      <c r="B543" s="6"/>
      <c r="C543" s="1"/>
      <c r="D543" s="1"/>
      <c r="E543" s="1"/>
      <c r="F543" s="1"/>
      <c r="G543" s="1"/>
      <c r="K543" s="1"/>
      <c r="L543" s="1"/>
      <c r="M543" s="14"/>
    </row>
    <row r="544" spans="1:13" x14ac:dyDescent="0.25">
      <c r="A544" s="8"/>
      <c r="B544" s="6"/>
      <c r="C544" s="1"/>
      <c r="D544" s="1"/>
      <c r="E544" s="1"/>
      <c r="F544" s="1"/>
      <c r="G544" s="1"/>
      <c r="K544" s="1"/>
      <c r="L544" s="1"/>
      <c r="M544" s="14"/>
    </row>
    <row r="545" spans="1:13" x14ac:dyDescent="0.25">
      <c r="A545" s="8"/>
      <c r="B545" s="6"/>
      <c r="C545" s="1"/>
      <c r="D545" s="1"/>
      <c r="E545" s="1"/>
      <c r="F545" s="1"/>
      <c r="G545" s="1"/>
      <c r="K545" s="1"/>
      <c r="L545" s="1"/>
      <c r="M545" s="14"/>
    </row>
    <row r="546" spans="1:13" x14ac:dyDescent="0.25">
      <c r="A546" s="8"/>
      <c r="B546" s="6"/>
      <c r="C546" s="1"/>
      <c r="D546" s="1"/>
      <c r="E546" s="1"/>
      <c r="F546" s="1"/>
      <c r="G546" s="1"/>
      <c r="K546" s="1"/>
      <c r="L546" s="1"/>
      <c r="M546" s="14"/>
    </row>
    <row r="547" spans="1:13" x14ac:dyDescent="0.25">
      <c r="A547" s="8"/>
      <c r="B547" s="6"/>
      <c r="C547" s="1"/>
      <c r="D547" s="1"/>
      <c r="E547" s="1"/>
      <c r="F547" s="1"/>
      <c r="G547" s="1"/>
      <c r="K547" s="1"/>
      <c r="L547" s="1"/>
      <c r="M547" s="14"/>
    </row>
    <row r="548" spans="1:13" x14ac:dyDescent="0.25">
      <c r="A548" s="8"/>
      <c r="B548" s="6"/>
      <c r="C548" s="1"/>
      <c r="D548" s="1"/>
      <c r="E548" s="1"/>
      <c r="F548" s="1"/>
      <c r="G548" s="1"/>
      <c r="K548" s="1"/>
      <c r="L548" s="1"/>
      <c r="M548" s="14"/>
    </row>
    <row r="549" spans="1:13" x14ac:dyDescent="0.25">
      <c r="A549" s="8"/>
      <c r="B549" s="6"/>
      <c r="C549" s="1"/>
      <c r="D549" s="1"/>
      <c r="E549" s="1"/>
      <c r="F549" s="1"/>
      <c r="G549" s="1"/>
      <c r="K549" s="1"/>
      <c r="L549" s="1"/>
      <c r="M549" s="14"/>
    </row>
    <row r="550" spans="1:13" x14ac:dyDescent="0.25">
      <c r="A550" s="8"/>
      <c r="B550" s="6"/>
      <c r="C550" s="1"/>
      <c r="D550" s="1"/>
      <c r="E550" s="1"/>
      <c r="F550" s="1"/>
      <c r="G550" s="1"/>
      <c r="K550" s="1"/>
      <c r="L550" s="1"/>
      <c r="M550" s="14"/>
    </row>
    <row r="551" spans="1:13" x14ac:dyDescent="0.25">
      <c r="A551" s="8"/>
      <c r="B551" s="6"/>
      <c r="C551" s="1"/>
      <c r="D551" s="1"/>
      <c r="E551" s="1"/>
      <c r="F551" s="1"/>
      <c r="G551" s="1"/>
      <c r="K551" s="1"/>
      <c r="L551" s="1"/>
      <c r="M551" s="14"/>
    </row>
    <row r="552" spans="1:13" x14ac:dyDescent="0.25">
      <c r="A552" s="8"/>
      <c r="B552" s="6"/>
      <c r="C552" s="1"/>
      <c r="D552" s="1"/>
      <c r="E552" s="1"/>
      <c r="F552" s="1"/>
      <c r="G552" s="1"/>
      <c r="K552" s="1"/>
      <c r="L552" s="1"/>
      <c r="M552" s="14"/>
    </row>
    <row r="553" spans="1:13" x14ac:dyDescent="0.25">
      <c r="A553" s="8"/>
      <c r="B553" s="6"/>
      <c r="C553" s="1"/>
      <c r="D553" s="1"/>
      <c r="E553" s="1"/>
      <c r="F553" s="1"/>
      <c r="G553" s="1"/>
      <c r="K553" s="1"/>
      <c r="L553" s="1"/>
      <c r="M553" s="14"/>
    </row>
    <row r="554" spans="1:13" x14ac:dyDescent="0.25">
      <c r="A554" s="8"/>
      <c r="B554" s="6"/>
      <c r="C554" s="1"/>
      <c r="D554" s="1"/>
      <c r="E554" s="1"/>
      <c r="F554" s="1"/>
      <c r="G554" s="1"/>
      <c r="K554" s="1"/>
      <c r="L554" s="1"/>
      <c r="M554" s="14"/>
    </row>
    <row r="555" spans="1:13" x14ac:dyDescent="0.25">
      <c r="A555" s="8"/>
      <c r="B555" s="6"/>
      <c r="C555" s="1"/>
      <c r="D555" s="1"/>
      <c r="E555" s="1"/>
      <c r="F555" s="1"/>
      <c r="G555" s="1"/>
      <c r="K555" s="1"/>
      <c r="L555" s="1"/>
      <c r="M555" s="14"/>
    </row>
    <row r="556" spans="1:13" x14ac:dyDescent="0.25">
      <c r="A556" s="8"/>
      <c r="B556" s="6"/>
      <c r="C556" s="1"/>
      <c r="D556" s="1"/>
      <c r="E556" s="1"/>
      <c r="F556" s="1"/>
      <c r="G556" s="1"/>
      <c r="K556" s="1"/>
      <c r="L556" s="1"/>
      <c r="M556" s="14"/>
    </row>
    <row r="557" spans="1:13" x14ac:dyDescent="0.25">
      <c r="A557" s="8"/>
      <c r="B557" s="6"/>
      <c r="C557" s="1"/>
      <c r="D557" s="1"/>
      <c r="E557" s="1"/>
      <c r="F557" s="1"/>
      <c r="G557" s="1"/>
      <c r="K557" s="1"/>
      <c r="L557" s="1"/>
      <c r="M557" s="14"/>
    </row>
    <row r="558" spans="1:13" x14ac:dyDescent="0.25">
      <c r="A558" s="8"/>
      <c r="B558" s="6"/>
      <c r="C558" s="1"/>
      <c r="D558" s="1"/>
      <c r="E558" s="1"/>
      <c r="F558" s="1"/>
      <c r="G558" s="1"/>
      <c r="K558" s="1"/>
      <c r="L558" s="1"/>
      <c r="M558" s="14"/>
    </row>
    <row r="559" spans="1:13" x14ac:dyDescent="0.25">
      <c r="A559" s="8"/>
      <c r="B559" s="6"/>
      <c r="C559" s="1"/>
      <c r="D559" s="1"/>
      <c r="E559" s="1"/>
      <c r="F559" s="1"/>
      <c r="G559" s="1"/>
      <c r="K559" s="1"/>
      <c r="L559" s="1"/>
      <c r="M559" s="14"/>
    </row>
    <row r="560" spans="1:13" x14ac:dyDescent="0.25">
      <c r="A560" s="8"/>
      <c r="B560" s="6"/>
      <c r="C560" s="1"/>
      <c r="D560" s="1"/>
      <c r="E560" s="1"/>
      <c r="F560" s="1"/>
      <c r="G560" s="1"/>
      <c r="K560" s="1"/>
      <c r="L560" s="1"/>
      <c r="M560" s="14"/>
    </row>
    <row r="561" spans="1:13" x14ac:dyDescent="0.25">
      <c r="A561" s="8"/>
      <c r="B561" s="6"/>
      <c r="C561" s="1"/>
      <c r="D561" s="1"/>
      <c r="E561" s="1"/>
      <c r="F561" s="1"/>
      <c r="G561" s="1"/>
      <c r="K561" s="1"/>
      <c r="L561" s="1"/>
      <c r="M561" s="14"/>
    </row>
    <row r="562" spans="1:13" x14ac:dyDescent="0.25">
      <c r="A562" s="8"/>
      <c r="B562" s="6"/>
      <c r="C562" s="1"/>
      <c r="D562" s="1"/>
      <c r="E562" s="1"/>
      <c r="F562" s="1"/>
      <c r="G562" s="1"/>
      <c r="K562" s="1"/>
      <c r="L562" s="1"/>
      <c r="M562" s="14"/>
    </row>
    <row r="563" spans="1:13" x14ac:dyDescent="0.25">
      <c r="A563" s="8"/>
      <c r="B563" s="6"/>
      <c r="C563" s="1"/>
      <c r="D563" s="1"/>
      <c r="E563" s="1"/>
      <c r="F563" s="1"/>
      <c r="G563" s="1"/>
      <c r="K563" s="1"/>
      <c r="L563" s="1"/>
      <c r="M563" s="14"/>
    </row>
    <row r="564" spans="1:13" x14ac:dyDescent="0.25">
      <c r="A564" s="8"/>
      <c r="B564" s="6"/>
      <c r="C564" s="1"/>
      <c r="D564" s="1"/>
      <c r="E564" s="1"/>
      <c r="F564" s="1"/>
      <c r="G564" s="1"/>
      <c r="K564" s="1"/>
      <c r="L564" s="1"/>
      <c r="M564" s="14"/>
    </row>
    <row r="565" spans="1:13" x14ac:dyDescent="0.25">
      <c r="A565" s="8"/>
      <c r="B565" s="6"/>
      <c r="C565" s="1"/>
      <c r="D565" s="1"/>
      <c r="E565" s="1"/>
      <c r="F565" s="1"/>
      <c r="G565" s="1"/>
      <c r="K565" s="1"/>
      <c r="L565" s="1"/>
      <c r="M565" s="14"/>
    </row>
    <row r="566" spans="1:13" x14ac:dyDescent="0.25">
      <c r="A566" s="8"/>
      <c r="B566" s="6"/>
      <c r="C566" s="1"/>
      <c r="D566" s="1"/>
      <c r="E566" s="1"/>
      <c r="F566" s="1"/>
      <c r="G566" s="1"/>
      <c r="K566" s="1"/>
      <c r="L566" s="1"/>
      <c r="M566" s="14"/>
    </row>
    <row r="567" spans="1:13" x14ac:dyDescent="0.25">
      <c r="A567" s="8"/>
      <c r="B567" s="6"/>
      <c r="C567" s="1"/>
      <c r="D567" s="1"/>
      <c r="E567" s="1"/>
      <c r="F567" s="1"/>
      <c r="G567" s="1"/>
      <c r="K567" s="1"/>
      <c r="L567" s="1"/>
      <c r="M567" s="14"/>
    </row>
    <row r="568" spans="1:13" x14ac:dyDescent="0.25">
      <c r="A568" s="8"/>
      <c r="B568" s="6"/>
      <c r="C568" s="1"/>
      <c r="D568" s="1"/>
      <c r="E568" s="1"/>
      <c r="F568" s="1"/>
      <c r="G568" s="1"/>
      <c r="K568" s="1"/>
      <c r="L568" s="1"/>
      <c r="M568" s="14"/>
    </row>
    <row r="569" spans="1:13" x14ac:dyDescent="0.25">
      <c r="A569" s="8"/>
      <c r="B569" s="6"/>
      <c r="C569" s="1"/>
      <c r="D569" s="1"/>
      <c r="E569" s="1"/>
      <c r="F569" s="1"/>
      <c r="G569" s="1"/>
      <c r="K569" s="1"/>
      <c r="L569" s="1"/>
      <c r="M569" s="14"/>
    </row>
    <row r="570" spans="1:13" x14ac:dyDescent="0.25">
      <c r="A570" s="8"/>
      <c r="B570" s="6"/>
      <c r="C570" s="1"/>
      <c r="D570" s="1"/>
      <c r="E570" s="1"/>
      <c r="F570" s="1"/>
      <c r="G570" s="1"/>
      <c r="K570" s="1"/>
      <c r="L570" s="1"/>
      <c r="M570" s="14"/>
    </row>
    <row r="571" spans="1:13" x14ac:dyDescent="0.25">
      <c r="A571" s="8"/>
      <c r="B571" s="6"/>
      <c r="C571" s="1"/>
      <c r="D571" s="1"/>
      <c r="E571" s="1"/>
      <c r="F571" s="1"/>
      <c r="G571" s="1"/>
      <c r="K571" s="1"/>
      <c r="L571" s="1"/>
      <c r="M571" s="14"/>
    </row>
    <row r="572" spans="1:13" x14ac:dyDescent="0.25">
      <c r="A572" s="8"/>
      <c r="B572" s="6"/>
      <c r="C572" s="1"/>
      <c r="D572" s="1"/>
      <c r="E572" s="1"/>
      <c r="F572" s="1"/>
      <c r="G572" s="1"/>
      <c r="K572" s="1"/>
      <c r="L572" s="1"/>
      <c r="M572" s="14"/>
    </row>
    <row r="573" spans="1:13" x14ac:dyDescent="0.25">
      <c r="A573" s="8"/>
      <c r="B573" s="6"/>
      <c r="C573" s="1"/>
      <c r="D573" s="1"/>
      <c r="E573" s="1"/>
      <c r="F573" s="1"/>
      <c r="G573" s="1"/>
      <c r="K573" s="1"/>
      <c r="L573" s="1"/>
      <c r="M573" s="14"/>
    </row>
    <row r="574" spans="1:13" x14ac:dyDescent="0.25">
      <c r="A574" s="8"/>
      <c r="B574" s="6"/>
      <c r="C574" s="1"/>
      <c r="D574" s="1"/>
      <c r="E574" s="1"/>
      <c r="F574" s="1"/>
      <c r="G574" s="1"/>
      <c r="K574" s="1"/>
      <c r="L574" s="1"/>
      <c r="M574" s="14"/>
    </row>
    <row r="575" spans="1:13" x14ac:dyDescent="0.25">
      <c r="A575" s="8"/>
      <c r="B575" s="6"/>
      <c r="C575" s="1"/>
      <c r="D575" s="1"/>
      <c r="E575" s="1"/>
      <c r="F575" s="1"/>
      <c r="G575" s="1"/>
      <c r="K575" s="1"/>
      <c r="L575" s="1"/>
      <c r="M575" s="14"/>
    </row>
    <row r="576" spans="1:13" x14ac:dyDescent="0.25">
      <c r="A576" s="8"/>
      <c r="B576" s="6"/>
      <c r="C576" s="1"/>
      <c r="D576" s="1"/>
      <c r="E576" s="1"/>
      <c r="F576" s="1"/>
      <c r="G576" s="1"/>
      <c r="K576" s="1"/>
      <c r="L576" s="1"/>
      <c r="M576" s="14"/>
    </row>
    <row r="577" spans="1:13" x14ac:dyDescent="0.25">
      <c r="A577" s="8"/>
      <c r="B577" s="6"/>
      <c r="C577" s="1"/>
      <c r="D577" s="1"/>
      <c r="E577" s="1"/>
      <c r="F577" s="1"/>
      <c r="G577" s="1"/>
      <c r="K577" s="1"/>
      <c r="L577" s="1"/>
      <c r="M577" s="14"/>
    </row>
    <row r="578" spans="1:13" x14ac:dyDescent="0.25">
      <c r="A578" s="8"/>
      <c r="B578" s="6"/>
      <c r="C578" s="1"/>
      <c r="D578" s="1"/>
      <c r="E578" s="1"/>
      <c r="F578" s="1"/>
      <c r="G578" s="1"/>
      <c r="K578" s="1"/>
      <c r="L578" s="1"/>
      <c r="M578" s="14"/>
    </row>
    <row r="579" spans="1:13" x14ac:dyDescent="0.25">
      <c r="A579" s="8"/>
      <c r="B579" s="6"/>
      <c r="C579" s="1"/>
      <c r="D579" s="1"/>
      <c r="E579" s="1"/>
      <c r="F579" s="1"/>
      <c r="G579" s="1"/>
      <c r="K579" s="1"/>
      <c r="L579" s="1"/>
      <c r="M579" s="14"/>
    </row>
    <row r="580" spans="1:13" x14ac:dyDescent="0.25">
      <c r="A580" s="8"/>
      <c r="B580" s="6"/>
      <c r="C580" s="1"/>
      <c r="D580" s="1"/>
      <c r="E580" s="1"/>
      <c r="F580" s="1"/>
      <c r="G580" s="1"/>
      <c r="K580" s="1"/>
      <c r="L580" s="1"/>
      <c r="M580" s="14"/>
    </row>
    <row r="581" spans="1:13" x14ac:dyDescent="0.25">
      <c r="A581" s="8"/>
      <c r="B581" s="6"/>
      <c r="C581" s="1"/>
      <c r="D581" s="1"/>
      <c r="E581" s="1"/>
      <c r="F581" s="1"/>
      <c r="G581" s="1"/>
      <c r="K581" s="1"/>
      <c r="L581" s="1"/>
      <c r="M581" s="14"/>
    </row>
    <row r="582" spans="1:13" x14ac:dyDescent="0.25">
      <c r="A582" s="8"/>
      <c r="B582" s="6"/>
      <c r="C582" s="1"/>
      <c r="D582" s="1"/>
      <c r="E582" s="1"/>
      <c r="F582" s="1"/>
      <c r="G582" s="1"/>
      <c r="K582" s="1"/>
      <c r="L582" s="1"/>
      <c r="M582" s="14"/>
    </row>
    <row r="583" spans="1:13" x14ac:dyDescent="0.25">
      <c r="A583" s="8"/>
      <c r="B583" s="6"/>
      <c r="C583" s="1"/>
      <c r="D583" s="1"/>
      <c r="E583" s="1"/>
      <c r="F583" s="1"/>
      <c r="G583" s="1"/>
      <c r="K583" s="1"/>
      <c r="L583" s="1"/>
      <c r="M583" s="14"/>
    </row>
    <row r="584" spans="1:13" x14ac:dyDescent="0.25">
      <c r="A584" s="8"/>
      <c r="B584" s="6"/>
      <c r="C584" s="1"/>
      <c r="D584" s="1"/>
      <c r="E584" s="1"/>
      <c r="F584" s="1"/>
      <c r="G584" s="1"/>
      <c r="K584" s="1"/>
      <c r="L584" s="1"/>
      <c r="M584" s="14"/>
    </row>
    <row r="585" spans="1:13" x14ac:dyDescent="0.25">
      <c r="A585" s="8"/>
      <c r="B585" s="6"/>
      <c r="C585" s="1"/>
      <c r="D585" s="1"/>
      <c r="E585" s="1"/>
      <c r="F585" s="1"/>
      <c r="G585" s="1"/>
      <c r="K585" s="1"/>
      <c r="L585" s="1"/>
      <c r="M585" s="14"/>
    </row>
    <row r="586" spans="1:13" x14ac:dyDescent="0.25">
      <c r="A586" s="8"/>
      <c r="B586" s="6"/>
      <c r="C586" s="1"/>
      <c r="D586" s="1"/>
      <c r="E586" s="1"/>
      <c r="F586" s="1"/>
      <c r="G586" s="1"/>
      <c r="K586" s="1"/>
      <c r="L586" s="1"/>
      <c r="M586" s="14"/>
    </row>
    <row r="587" spans="1:13" x14ac:dyDescent="0.25">
      <c r="A587" s="8"/>
      <c r="B587" s="6"/>
      <c r="C587" s="1"/>
      <c r="D587" s="1"/>
      <c r="E587" s="1"/>
      <c r="F587" s="1"/>
      <c r="G587" s="1"/>
      <c r="K587" s="1"/>
      <c r="L587" s="1"/>
      <c r="M587" s="14"/>
    </row>
    <row r="588" spans="1:13" x14ac:dyDescent="0.25">
      <c r="A588" s="8"/>
      <c r="B588" s="6"/>
      <c r="C588" s="1"/>
      <c r="D588" s="1"/>
      <c r="E588" s="1"/>
      <c r="F588" s="1"/>
      <c r="G588" s="1"/>
      <c r="K588" s="1"/>
      <c r="L588" s="1"/>
      <c r="M588" s="14"/>
    </row>
    <row r="589" spans="1:13" x14ac:dyDescent="0.25">
      <c r="A589" s="8"/>
      <c r="B589" s="6"/>
      <c r="C589" s="1"/>
      <c r="D589" s="1"/>
      <c r="E589" s="1"/>
      <c r="F589" s="1"/>
      <c r="G589" s="1"/>
      <c r="K589" s="1"/>
      <c r="L589" s="1"/>
      <c r="M589" s="14"/>
    </row>
    <row r="590" spans="1:13" x14ac:dyDescent="0.25">
      <c r="A590" s="8"/>
      <c r="B590" s="6"/>
      <c r="C590" s="1"/>
      <c r="D590" s="1"/>
      <c r="E590" s="1"/>
      <c r="F590" s="1"/>
      <c r="G590" s="1"/>
      <c r="K590" s="1"/>
      <c r="L590" s="1"/>
      <c r="M590" s="14"/>
    </row>
    <row r="591" spans="1:13" x14ac:dyDescent="0.25">
      <c r="A591" s="8"/>
      <c r="B591" s="6"/>
      <c r="C591" s="1"/>
      <c r="D591" s="1"/>
      <c r="E591" s="1"/>
      <c r="F591" s="1"/>
      <c r="G591" s="1"/>
      <c r="K591" s="1"/>
      <c r="L591" s="1"/>
      <c r="M591" s="14"/>
    </row>
    <row r="592" spans="1:13" x14ac:dyDescent="0.25">
      <c r="A592" s="8"/>
      <c r="B592" s="6"/>
      <c r="C592" s="1"/>
      <c r="D592" s="1"/>
      <c r="E592" s="1"/>
      <c r="F592" s="1"/>
      <c r="G592" s="1"/>
      <c r="K592" s="1"/>
      <c r="L592" s="1"/>
      <c r="M592" s="14"/>
    </row>
    <row r="593" spans="1:13" x14ac:dyDescent="0.25">
      <c r="A593" s="8"/>
      <c r="B593" s="6"/>
      <c r="C593" s="1"/>
      <c r="D593" s="1"/>
      <c r="E593" s="1"/>
      <c r="F593" s="1"/>
      <c r="G593" s="1"/>
      <c r="K593" s="1"/>
      <c r="L593" s="1"/>
      <c r="M593" s="14"/>
    </row>
    <row r="594" spans="1:13" x14ac:dyDescent="0.25">
      <c r="A594" s="8"/>
      <c r="B594" s="6"/>
      <c r="C594" s="1"/>
      <c r="D594" s="1"/>
      <c r="E594" s="1"/>
      <c r="F594" s="1"/>
      <c r="G594" s="1"/>
      <c r="K594" s="1"/>
      <c r="L594" s="1"/>
      <c r="M594" s="14"/>
    </row>
    <row r="595" spans="1:13" x14ac:dyDescent="0.25">
      <c r="A595" s="8"/>
      <c r="B595" s="6"/>
      <c r="C595" s="1"/>
      <c r="D595" s="1"/>
      <c r="E595" s="1"/>
      <c r="F595" s="1"/>
      <c r="G595" s="1"/>
      <c r="K595" s="1"/>
      <c r="L595" s="1"/>
      <c r="M595" s="14"/>
    </row>
    <row r="596" spans="1:13" x14ac:dyDescent="0.25">
      <c r="A596" s="8"/>
      <c r="B596" s="6"/>
      <c r="C596" s="1"/>
      <c r="D596" s="1"/>
      <c r="E596" s="1"/>
      <c r="F596" s="1"/>
      <c r="G596" s="1"/>
      <c r="K596" s="1"/>
      <c r="L596" s="1"/>
      <c r="M596" s="14"/>
    </row>
    <row r="597" spans="1:13" x14ac:dyDescent="0.25">
      <c r="A597" s="8"/>
      <c r="B597" s="6"/>
      <c r="C597" s="1"/>
      <c r="D597" s="1"/>
      <c r="E597" s="1"/>
      <c r="F597" s="1"/>
      <c r="G597" s="1"/>
      <c r="K597" s="1"/>
      <c r="L597" s="1"/>
      <c r="M597" s="14"/>
    </row>
    <row r="598" spans="1:13" x14ac:dyDescent="0.25">
      <c r="A598" s="8"/>
      <c r="B598" s="6"/>
      <c r="C598" s="1"/>
      <c r="D598" s="1"/>
      <c r="E598" s="1"/>
      <c r="F598" s="1"/>
      <c r="G598" s="1"/>
      <c r="K598" s="1"/>
      <c r="L598" s="1"/>
      <c r="M598" s="14"/>
    </row>
    <row r="599" spans="1:13" x14ac:dyDescent="0.25">
      <c r="A599" s="8"/>
      <c r="B599" s="6"/>
      <c r="C599" s="1"/>
      <c r="D599" s="1"/>
      <c r="E599" s="1"/>
      <c r="F599" s="1"/>
      <c r="G599" s="1"/>
      <c r="K599" s="1"/>
      <c r="L599" s="1"/>
      <c r="M599" s="14"/>
    </row>
    <row r="600" spans="1:13" x14ac:dyDescent="0.25">
      <c r="A600" s="8"/>
      <c r="B600" s="6"/>
      <c r="C600" s="1"/>
      <c r="D600" s="1"/>
      <c r="E600" s="1"/>
      <c r="F600" s="1"/>
      <c r="G600" s="1"/>
      <c r="K600" s="1"/>
      <c r="L600" s="1"/>
      <c r="M600" s="14"/>
    </row>
    <row r="601" spans="1:13" x14ac:dyDescent="0.25">
      <c r="A601" s="8"/>
      <c r="B601" s="6"/>
      <c r="C601" s="1"/>
      <c r="D601" s="1"/>
      <c r="E601" s="1"/>
      <c r="F601" s="1"/>
      <c r="G601" s="1"/>
      <c r="K601" s="1"/>
      <c r="L601" s="1"/>
      <c r="M601" s="14"/>
    </row>
    <row r="602" spans="1:13" x14ac:dyDescent="0.25">
      <c r="A602" s="8"/>
      <c r="B602" s="6"/>
      <c r="C602" s="1"/>
      <c r="D602" s="1"/>
      <c r="E602" s="1"/>
      <c r="F602" s="1"/>
      <c r="G602" s="1"/>
      <c r="K602" s="1"/>
      <c r="L602" s="1"/>
      <c r="M602" s="14"/>
    </row>
    <row r="603" spans="1:13" x14ac:dyDescent="0.25">
      <c r="A603" s="8"/>
      <c r="B603" s="6"/>
      <c r="C603" s="1"/>
      <c r="D603" s="1"/>
      <c r="E603" s="1"/>
      <c r="F603" s="1"/>
      <c r="G603" s="1"/>
      <c r="K603" s="1"/>
      <c r="L603" s="1"/>
      <c r="M603" s="14"/>
    </row>
    <row r="604" spans="1:13" x14ac:dyDescent="0.25">
      <c r="A604" s="8"/>
      <c r="B604" s="6"/>
      <c r="C604" s="1"/>
      <c r="D604" s="1"/>
      <c r="E604" s="1"/>
      <c r="F604" s="1"/>
      <c r="G604" s="1"/>
      <c r="K604" s="1"/>
      <c r="L604" s="1"/>
      <c r="M604" s="14"/>
    </row>
    <row r="605" spans="1:13" x14ac:dyDescent="0.25">
      <c r="A605" s="8"/>
      <c r="B605" s="6"/>
      <c r="C605" s="1"/>
      <c r="D605" s="1"/>
      <c r="E605" s="1"/>
      <c r="F605" s="1"/>
      <c r="G605" s="1"/>
      <c r="K605" s="1"/>
      <c r="L605" s="1"/>
      <c r="M605" s="14"/>
    </row>
    <row r="606" spans="1:13" x14ac:dyDescent="0.25">
      <c r="A606" s="8"/>
      <c r="B606" s="6"/>
      <c r="C606" s="1"/>
      <c r="D606" s="1"/>
      <c r="E606" s="1"/>
      <c r="F606" s="1"/>
      <c r="G606" s="1"/>
      <c r="K606" s="1"/>
      <c r="L606" s="1"/>
      <c r="M606" s="14"/>
    </row>
    <row r="607" spans="1:13" x14ac:dyDescent="0.25">
      <c r="A607" s="8"/>
      <c r="B607" s="6"/>
      <c r="C607" s="1"/>
      <c r="D607" s="1"/>
      <c r="E607" s="1"/>
      <c r="F607" s="1"/>
      <c r="G607" s="1"/>
      <c r="K607" s="1"/>
      <c r="L607" s="1"/>
      <c r="M607" s="14"/>
    </row>
    <row r="608" spans="1:13" x14ac:dyDescent="0.25">
      <c r="A608" s="8"/>
      <c r="B608" s="6"/>
      <c r="C608" s="1"/>
      <c r="D608" s="1"/>
      <c r="E608" s="1"/>
      <c r="F608" s="1"/>
      <c r="G608" s="1"/>
      <c r="K608" s="1"/>
      <c r="L608" s="1"/>
      <c r="M608" s="14"/>
    </row>
    <row r="609" spans="1:13" x14ac:dyDescent="0.25">
      <c r="A609" s="8"/>
      <c r="B609" s="6"/>
      <c r="C609" s="1"/>
      <c r="D609" s="1"/>
      <c r="E609" s="1"/>
      <c r="F609" s="1"/>
      <c r="G609" s="1"/>
      <c r="K609" s="1"/>
      <c r="L609" s="1"/>
      <c r="M609" s="14"/>
    </row>
    <row r="610" spans="1:13" x14ac:dyDescent="0.25">
      <c r="A610" s="8"/>
      <c r="B610" s="6"/>
      <c r="C610" s="1"/>
      <c r="D610" s="1"/>
      <c r="E610" s="1"/>
      <c r="F610" s="1"/>
      <c r="G610" s="1"/>
      <c r="K610" s="1"/>
      <c r="L610" s="1"/>
      <c r="M610" s="14"/>
    </row>
    <row r="611" spans="1:13" x14ac:dyDescent="0.25">
      <c r="A611" s="8"/>
      <c r="B611" s="6"/>
      <c r="C611" s="1"/>
      <c r="D611" s="1"/>
      <c r="E611" s="1"/>
      <c r="F611" s="1"/>
      <c r="G611" s="1"/>
      <c r="K611" s="1"/>
      <c r="L611" s="1"/>
      <c r="M611" s="14"/>
    </row>
    <row r="612" spans="1:13" x14ac:dyDescent="0.25">
      <c r="A612" s="8"/>
      <c r="B612" s="6"/>
      <c r="C612" s="1"/>
      <c r="D612" s="1"/>
      <c r="E612" s="1"/>
      <c r="F612" s="1"/>
      <c r="G612" s="1"/>
      <c r="K612" s="1"/>
      <c r="L612" s="1"/>
      <c r="M612" s="14"/>
    </row>
    <row r="613" spans="1:13" x14ac:dyDescent="0.25">
      <c r="A613" s="8"/>
      <c r="B613" s="6"/>
      <c r="C613" s="1"/>
      <c r="D613" s="1"/>
      <c r="E613" s="1"/>
      <c r="F613" s="1"/>
      <c r="G613" s="1"/>
      <c r="K613" s="1"/>
      <c r="L613" s="1"/>
      <c r="M613" s="14"/>
    </row>
    <row r="614" spans="1:13" x14ac:dyDescent="0.25">
      <c r="A614" s="8"/>
      <c r="B614" s="6"/>
      <c r="C614" s="1"/>
      <c r="D614" s="1"/>
      <c r="E614" s="1"/>
      <c r="F614" s="1"/>
      <c r="G614" s="1"/>
      <c r="K614" s="1"/>
      <c r="L614" s="1"/>
      <c r="M614" s="14"/>
    </row>
    <row r="615" spans="1:13" x14ac:dyDescent="0.25">
      <c r="A615" s="8"/>
      <c r="B615" s="6"/>
      <c r="C615" s="1"/>
      <c r="D615" s="1"/>
      <c r="E615" s="1"/>
      <c r="F615" s="1"/>
      <c r="G615" s="1"/>
      <c r="K615" s="1"/>
      <c r="L615" s="1"/>
      <c r="M615" s="14"/>
    </row>
    <row r="616" spans="1:13" x14ac:dyDescent="0.25">
      <c r="A616" s="8"/>
      <c r="B616" s="6"/>
      <c r="C616" s="1"/>
      <c r="D616" s="1"/>
      <c r="E616" s="1"/>
      <c r="F616" s="1"/>
      <c r="G616" s="1"/>
      <c r="K616" s="1"/>
      <c r="L616" s="1"/>
      <c r="M616" s="14"/>
    </row>
    <row r="617" spans="1:13" x14ac:dyDescent="0.25">
      <c r="A617" s="8"/>
      <c r="B617" s="6"/>
      <c r="C617" s="1"/>
      <c r="D617" s="1"/>
      <c r="E617" s="1"/>
      <c r="F617" s="1"/>
      <c r="G617" s="1"/>
      <c r="K617" s="1"/>
      <c r="L617" s="1"/>
      <c r="M617" s="14"/>
    </row>
    <row r="618" spans="1:13" x14ac:dyDescent="0.25">
      <c r="A618" s="8"/>
      <c r="B618" s="6"/>
      <c r="C618" s="1"/>
      <c r="D618" s="1"/>
      <c r="E618" s="1"/>
      <c r="F618" s="1"/>
      <c r="G618" s="1"/>
      <c r="K618" s="1"/>
      <c r="L618" s="1"/>
      <c r="M618" s="14"/>
    </row>
    <row r="619" spans="1:13" x14ac:dyDescent="0.25">
      <c r="A619" s="8"/>
      <c r="B619" s="6"/>
      <c r="C619" s="1"/>
      <c r="D619" s="1"/>
      <c r="E619" s="1"/>
      <c r="F619" s="1"/>
      <c r="G619" s="1"/>
      <c r="K619" s="1"/>
      <c r="L619" s="1"/>
      <c r="M619" s="14"/>
    </row>
    <row r="620" spans="1:13" x14ac:dyDescent="0.25">
      <c r="A620" s="8"/>
      <c r="B620" s="6"/>
      <c r="C620" s="1"/>
      <c r="D620" s="1"/>
      <c r="E620" s="1"/>
      <c r="F620" s="1"/>
      <c r="G620" s="1"/>
      <c r="K620" s="1"/>
      <c r="L620" s="1"/>
      <c r="M620" s="14"/>
    </row>
    <row r="621" spans="1:13" x14ac:dyDescent="0.25">
      <c r="A621" s="8"/>
      <c r="B621" s="6"/>
      <c r="C621" s="1"/>
      <c r="D621" s="1"/>
      <c r="E621" s="1"/>
      <c r="F621" s="1"/>
      <c r="G621" s="1"/>
      <c r="K621" s="1"/>
      <c r="L621" s="1"/>
      <c r="M621" s="14"/>
    </row>
    <row r="622" spans="1:13" x14ac:dyDescent="0.25">
      <c r="A622" s="8"/>
      <c r="B622" s="6"/>
      <c r="C622" s="1"/>
      <c r="D622" s="1"/>
      <c r="E622" s="1"/>
      <c r="F622" s="1"/>
      <c r="G622" s="1"/>
      <c r="K622" s="1"/>
      <c r="L622" s="1"/>
      <c r="M622" s="14"/>
    </row>
    <row r="623" spans="1:13" x14ac:dyDescent="0.25">
      <c r="A623" s="8"/>
      <c r="B623" s="6"/>
      <c r="C623" s="1"/>
      <c r="D623" s="1"/>
      <c r="E623" s="1"/>
      <c r="F623" s="1"/>
      <c r="G623" s="1"/>
      <c r="K623" s="1"/>
      <c r="L623" s="1"/>
      <c r="M623" s="14"/>
    </row>
    <row r="624" spans="1:13" x14ac:dyDescent="0.25">
      <c r="A624" s="8"/>
      <c r="B624" s="6"/>
      <c r="C624" s="1"/>
      <c r="D624" s="1"/>
      <c r="E624" s="1"/>
      <c r="F624" s="1"/>
      <c r="G624" s="1"/>
      <c r="K624" s="1"/>
      <c r="L624" s="1"/>
      <c r="M624" s="14"/>
    </row>
    <row r="625" spans="1:13" x14ac:dyDescent="0.25">
      <c r="A625" s="8"/>
      <c r="B625" s="6"/>
      <c r="C625" s="1"/>
      <c r="D625" s="1"/>
      <c r="E625" s="1"/>
      <c r="F625" s="1"/>
      <c r="G625" s="1"/>
      <c r="K625" s="1"/>
      <c r="L625" s="1"/>
      <c r="M625" s="14"/>
    </row>
    <row r="626" spans="1:13" x14ac:dyDescent="0.25">
      <c r="A626" s="8"/>
      <c r="B626" s="6"/>
      <c r="C626" s="1"/>
      <c r="D626" s="1"/>
      <c r="E626" s="1"/>
      <c r="F626" s="1"/>
      <c r="G626" s="1"/>
      <c r="K626" s="1"/>
      <c r="L626" s="1"/>
      <c r="M626" s="14"/>
    </row>
    <row r="627" spans="1:13" x14ac:dyDescent="0.25">
      <c r="A627" s="8"/>
      <c r="B627" s="6"/>
      <c r="C627" s="1"/>
      <c r="D627" s="1"/>
      <c r="E627" s="1"/>
      <c r="F627" s="1"/>
      <c r="G627" s="1"/>
      <c r="K627" s="1"/>
      <c r="L627" s="1"/>
      <c r="M627" s="14"/>
    </row>
    <row r="628" spans="1:13" x14ac:dyDescent="0.25">
      <c r="A628" s="8"/>
      <c r="B628" s="6"/>
      <c r="C628" s="1"/>
      <c r="D628" s="1"/>
      <c r="E628" s="1"/>
      <c r="F628" s="1"/>
      <c r="G628" s="1"/>
      <c r="K628" s="1"/>
      <c r="L628" s="1"/>
      <c r="M628" s="14"/>
    </row>
    <row r="629" spans="1:13" x14ac:dyDescent="0.25">
      <c r="A629" s="8"/>
      <c r="B629" s="6"/>
      <c r="C629" s="1"/>
      <c r="D629" s="1"/>
      <c r="E629" s="1"/>
      <c r="F629" s="1"/>
      <c r="G629" s="1"/>
      <c r="K629" s="1"/>
      <c r="L629" s="1"/>
      <c r="M629" s="14"/>
    </row>
    <row r="630" spans="1:13" x14ac:dyDescent="0.25">
      <c r="A630" s="8"/>
      <c r="B630" s="6"/>
      <c r="C630" s="1"/>
      <c r="D630" s="1"/>
      <c r="E630" s="1"/>
      <c r="F630" s="1"/>
      <c r="G630" s="1"/>
      <c r="K630" s="1"/>
      <c r="L630" s="1"/>
      <c r="M630" s="14"/>
    </row>
    <row r="631" spans="1:13" x14ac:dyDescent="0.25">
      <c r="A631" s="8"/>
      <c r="B631" s="6"/>
      <c r="C631" s="1"/>
      <c r="D631" s="1"/>
      <c r="E631" s="1"/>
      <c r="F631" s="1"/>
      <c r="G631" s="1"/>
      <c r="K631" s="1"/>
      <c r="L631" s="1"/>
      <c r="M631" s="14"/>
    </row>
    <row r="632" spans="1:13" x14ac:dyDescent="0.25">
      <c r="A632" s="8"/>
      <c r="B632" s="6"/>
      <c r="C632" s="1"/>
      <c r="D632" s="1"/>
      <c r="E632" s="1"/>
      <c r="F632" s="1"/>
      <c r="G632" s="1"/>
      <c r="K632" s="1"/>
      <c r="L632" s="1"/>
      <c r="M632" s="14"/>
    </row>
    <row r="633" spans="1:13" x14ac:dyDescent="0.25">
      <c r="A633" s="8"/>
      <c r="B633" s="6"/>
      <c r="C633" s="1"/>
      <c r="D633" s="1"/>
      <c r="E633" s="1"/>
      <c r="F633" s="1"/>
      <c r="G633" s="1"/>
      <c r="K633" s="1"/>
      <c r="L633" s="1"/>
      <c r="M633" s="14"/>
    </row>
    <row r="634" spans="1:13" x14ac:dyDescent="0.25">
      <c r="A634" s="8"/>
      <c r="B634" s="6"/>
      <c r="C634" s="1"/>
      <c r="D634" s="1"/>
      <c r="E634" s="1"/>
      <c r="F634" s="1"/>
      <c r="G634" s="1"/>
      <c r="K634" s="1"/>
      <c r="L634" s="1"/>
      <c r="M634" s="14"/>
    </row>
    <row r="635" spans="1:13" x14ac:dyDescent="0.25">
      <c r="A635" s="8"/>
      <c r="B635" s="6"/>
      <c r="C635" s="1"/>
      <c r="D635" s="1"/>
      <c r="E635" s="1"/>
      <c r="F635" s="1"/>
      <c r="G635" s="1"/>
      <c r="K635" s="1"/>
      <c r="L635" s="1"/>
      <c r="M635" s="14"/>
    </row>
    <row r="636" spans="1:13" x14ac:dyDescent="0.25">
      <c r="A636" s="8"/>
      <c r="B636" s="6"/>
      <c r="C636" s="1"/>
      <c r="D636" s="1"/>
      <c r="E636" s="1"/>
      <c r="F636" s="1"/>
      <c r="G636" s="1"/>
      <c r="K636" s="1"/>
      <c r="L636" s="1"/>
      <c r="M636" s="14"/>
    </row>
    <row r="637" spans="1:13" x14ac:dyDescent="0.25">
      <c r="A637" s="8"/>
      <c r="B637" s="6"/>
      <c r="C637" s="1"/>
      <c r="D637" s="1"/>
      <c r="E637" s="1"/>
      <c r="F637" s="1"/>
      <c r="G637" s="1"/>
      <c r="K637" s="1"/>
      <c r="L637" s="1"/>
      <c r="M637" s="14"/>
    </row>
    <row r="638" spans="1:13" x14ac:dyDescent="0.25">
      <c r="A638" s="8"/>
      <c r="B638" s="6"/>
      <c r="C638" s="1"/>
      <c r="D638" s="1"/>
      <c r="E638" s="1"/>
      <c r="F638" s="1"/>
      <c r="G638" s="1"/>
      <c r="K638" s="1"/>
      <c r="L638" s="1"/>
      <c r="M638" s="14"/>
    </row>
    <row r="639" spans="1:13" x14ac:dyDescent="0.25">
      <c r="A639" s="8"/>
      <c r="B639" s="6"/>
      <c r="C639" s="1"/>
      <c r="D639" s="1"/>
      <c r="E639" s="1"/>
      <c r="F639" s="1"/>
      <c r="G639" s="1"/>
      <c r="K639" s="1"/>
      <c r="L639" s="1"/>
      <c r="M639" s="14"/>
    </row>
    <row r="640" spans="1:13" x14ac:dyDescent="0.25">
      <c r="A640" s="8"/>
      <c r="B640" s="6"/>
      <c r="C640" s="1"/>
      <c r="D640" s="1"/>
      <c r="E640" s="1"/>
      <c r="F640" s="1"/>
      <c r="G640" s="1"/>
      <c r="K640" s="1"/>
      <c r="L640" s="1"/>
      <c r="M640" s="14"/>
    </row>
    <row r="641" spans="1:13" x14ac:dyDescent="0.25">
      <c r="A641" s="8"/>
      <c r="B641" s="6"/>
      <c r="C641" s="1"/>
      <c r="D641" s="1"/>
      <c r="E641" s="1"/>
      <c r="F641" s="1"/>
      <c r="G641" s="1"/>
      <c r="K641" s="1"/>
      <c r="L641" s="1"/>
      <c r="M641" s="14"/>
    </row>
    <row r="642" spans="1:13" x14ac:dyDescent="0.25">
      <c r="A642" s="8"/>
      <c r="B642" s="6"/>
      <c r="C642" s="1"/>
      <c r="D642" s="1"/>
      <c r="E642" s="1"/>
      <c r="F642" s="1"/>
      <c r="G642" s="1"/>
      <c r="K642" s="1"/>
      <c r="L642" s="1"/>
      <c r="M642" s="14"/>
    </row>
    <row r="643" spans="1:13" x14ac:dyDescent="0.25">
      <c r="A643" s="8"/>
      <c r="B643" s="6"/>
      <c r="C643" s="1"/>
      <c r="D643" s="1"/>
      <c r="E643" s="1"/>
      <c r="F643" s="1"/>
      <c r="G643" s="1"/>
      <c r="K643" s="1"/>
      <c r="L643" s="1"/>
      <c r="M643" s="14"/>
    </row>
    <row r="644" spans="1:13" x14ac:dyDescent="0.25">
      <c r="A644" s="8"/>
      <c r="B644" s="6"/>
      <c r="C644" s="1"/>
      <c r="D644" s="1"/>
      <c r="E644" s="1"/>
      <c r="F644" s="1"/>
      <c r="G644" s="1"/>
      <c r="K644" s="1"/>
      <c r="L644" s="1"/>
      <c r="M644" s="14"/>
    </row>
    <row r="645" spans="1:13" x14ac:dyDescent="0.25">
      <c r="A645" s="8"/>
      <c r="B645" s="6"/>
      <c r="C645" s="1"/>
      <c r="D645" s="1"/>
      <c r="E645" s="1"/>
      <c r="F645" s="1"/>
      <c r="G645" s="1"/>
      <c r="K645" s="1"/>
      <c r="L645" s="1"/>
      <c r="M645" s="14"/>
    </row>
    <row r="646" spans="1:13" x14ac:dyDescent="0.25">
      <c r="A646" s="8"/>
      <c r="B646" s="6"/>
      <c r="C646" s="1"/>
      <c r="D646" s="1"/>
      <c r="E646" s="1"/>
      <c r="F646" s="1"/>
      <c r="G646" s="1"/>
      <c r="K646" s="1"/>
      <c r="L646" s="1"/>
      <c r="M646" s="14"/>
    </row>
    <row r="647" spans="1:13" x14ac:dyDescent="0.25">
      <c r="A647" s="8"/>
      <c r="B647" s="6"/>
      <c r="C647" s="1"/>
      <c r="D647" s="1"/>
      <c r="E647" s="1"/>
      <c r="F647" s="1"/>
      <c r="G647" s="1"/>
      <c r="K647" s="1"/>
      <c r="L647" s="1"/>
      <c r="M647" s="14"/>
    </row>
    <row r="648" spans="1:13" x14ac:dyDescent="0.25">
      <c r="A648" s="8"/>
      <c r="B648" s="6"/>
      <c r="C648" s="1"/>
      <c r="D648" s="1"/>
      <c r="E648" s="1"/>
      <c r="F648" s="1"/>
      <c r="G648" s="1"/>
      <c r="K648" s="1"/>
      <c r="L648" s="1"/>
      <c r="M648" s="14"/>
    </row>
    <row r="649" spans="1:13" x14ac:dyDescent="0.25">
      <c r="A649" s="8"/>
      <c r="B649" s="6"/>
      <c r="C649" s="1"/>
      <c r="D649" s="1"/>
      <c r="E649" s="1"/>
      <c r="F649" s="1"/>
      <c r="G649" s="1"/>
      <c r="K649" s="1"/>
      <c r="L649" s="1"/>
      <c r="M649" s="14"/>
    </row>
    <row r="650" spans="1:13" x14ac:dyDescent="0.25">
      <c r="A650" s="8"/>
      <c r="B650" s="6"/>
      <c r="C650" s="1"/>
      <c r="D650" s="1"/>
      <c r="E650" s="1"/>
      <c r="F650" s="1"/>
      <c r="G650" s="1"/>
      <c r="K650" s="1"/>
      <c r="L650" s="1"/>
      <c r="M650" s="14"/>
    </row>
    <row r="651" spans="1:13" x14ac:dyDescent="0.25">
      <c r="A651" s="8"/>
      <c r="B651" s="6"/>
      <c r="C651" s="1"/>
      <c r="D651" s="1"/>
      <c r="E651" s="1"/>
      <c r="F651" s="1"/>
      <c r="G651" s="1"/>
      <c r="K651" s="1"/>
      <c r="L651" s="1"/>
      <c r="M651" s="14"/>
    </row>
    <row r="652" spans="1:13" x14ac:dyDescent="0.25">
      <c r="A652" s="8"/>
      <c r="B652" s="6"/>
      <c r="C652" s="1"/>
      <c r="D652" s="1"/>
      <c r="E652" s="1"/>
      <c r="F652" s="1"/>
      <c r="G652" s="1"/>
      <c r="K652" s="1"/>
      <c r="L652" s="1"/>
      <c r="M652" s="14"/>
    </row>
    <row r="653" spans="1:13" x14ac:dyDescent="0.25">
      <c r="A653" s="8"/>
      <c r="B653" s="6"/>
      <c r="C653" s="1"/>
      <c r="D653" s="1"/>
      <c r="E653" s="1"/>
      <c r="F653" s="1"/>
      <c r="G653" s="1"/>
      <c r="K653" s="1"/>
      <c r="L653" s="1"/>
      <c r="M653" s="14"/>
    </row>
    <row r="654" spans="1:13" x14ac:dyDescent="0.25">
      <c r="A654" s="8"/>
      <c r="B654" s="6"/>
      <c r="C654" s="1"/>
      <c r="D654" s="1"/>
      <c r="E654" s="1"/>
      <c r="F654" s="1"/>
      <c r="G654" s="1"/>
      <c r="K654" s="1"/>
      <c r="L654" s="1"/>
      <c r="M654" s="14"/>
    </row>
    <row r="655" spans="1:13" x14ac:dyDescent="0.25">
      <c r="A655" s="8"/>
      <c r="B655" s="6"/>
      <c r="C655" s="1"/>
      <c r="D655" s="1"/>
      <c r="E655" s="1"/>
      <c r="F655" s="1"/>
      <c r="G655" s="1"/>
      <c r="K655" s="1"/>
      <c r="L655" s="1"/>
      <c r="M655" s="14"/>
    </row>
    <row r="656" spans="1:13" x14ac:dyDescent="0.25">
      <c r="A656" s="8"/>
      <c r="B656" s="6"/>
      <c r="C656" s="1"/>
      <c r="D656" s="1"/>
      <c r="E656" s="1"/>
      <c r="F656" s="1"/>
      <c r="G656" s="1"/>
      <c r="K656" s="1"/>
      <c r="L656" s="1"/>
      <c r="M656" s="14"/>
    </row>
    <row r="657" spans="1:13" x14ac:dyDescent="0.25">
      <c r="A657" s="8"/>
      <c r="B657" s="6"/>
      <c r="C657" s="1"/>
      <c r="D657" s="1"/>
      <c r="E657" s="1"/>
      <c r="F657" s="1"/>
      <c r="G657" s="1"/>
      <c r="K657" s="1"/>
      <c r="L657" s="1"/>
      <c r="M657" s="14"/>
    </row>
    <row r="658" spans="1:13" x14ac:dyDescent="0.25">
      <c r="A658" s="8"/>
      <c r="B658" s="6"/>
      <c r="C658" s="1"/>
      <c r="D658" s="1"/>
      <c r="E658" s="1"/>
      <c r="F658" s="1"/>
      <c r="G658" s="1"/>
      <c r="K658" s="1"/>
      <c r="L658" s="1"/>
      <c r="M658" s="14"/>
    </row>
    <row r="659" spans="1:13" x14ac:dyDescent="0.25">
      <c r="A659" s="8"/>
      <c r="B659" s="6"/>
      <c r="C659" s="1"/>
      <c r="D659" s="1"/>
      <c r="E659" s="1"/>
      <c r="F659" s="1"/>
      <c r="G659" s="1"/>
      <c r="K659" s="1"/>
      <c r="L659" s="1"/>
      <c r="M659" s="14"/>
    </row>
    <row r="660" spans="1:13" x14ac:dyDescent="0.25">
      <c r="A660" s="8"/>
      <c r="B660" s="6"/>
      <c r="C660" s="1"/>
      <c r="D660" s="1"/>
      <c r="E660" s="1"/>
      <c r="F660" s="1"/>
      <c r="G660" s="1"/>
      <c r="K660" s="1"/>
      <c r="L660" s="1"/>
      <c r="M660" s="14"/>
    </row>
    <row r="661" spans="1:13" x14ac:dyDescent="0.25">
      <c r="A661" s="8"/>
      <c r="B661" s="6"/>
      <c r="C661" s="1"/>
      <c r="D661" s="1"/>
      <c r="E661" s="1"/>
      <c r="F661" s="1"/>
      <c r="G661" s="1"/>
      <c r="K661" s="1"/>
      <c r="L661" s="1"/>
      <c r="M661" s="14"/>
    </row>
    <row r="662" spans="1:13" x14ac:dyDescent="0.25">
      <c r="A662" s="8"/>
      <c r="B662" s="6"/>
      <c r="C662" s="1"/>
      <c r="D662" s="1"/>
      <c r="E662" s="1"/>
      <c r="F662" s="1"/>
      <c r="G662" s="1"/>
      <c r="K662" s="1"/>
      <c r="L662" s="1"/>
      <c r="M662" s="14"/>
    </row>
    <row r="663" spans="1:13" x14ac:dyDescent="0.25">
      <c r="A663" s="8"/>
      <c r="B663" s="6"/>
      <c r="C663" s="1"/>
      <c r="D663" s="1"/>
      <c r="E663" s="1"/>
      <c r="F663" s="1"/>
      <c r="G663" s="1"/>
      <c r="K663" s="1"/>
      <c r="L663" s="1"/>
      <c r="M663" s="14"/>
    </row>
    <row r="664" spans="1:13" x14ac:dyDescent="0.25">
      <c r="A664" s="8"/>
      <c r="B664" s="6"/>
      <c r="C664" s="1"/>
      <c r="D664" s="1"/>
      <c r="E664" s="1"/>
      <c r="F664" s="1"/>
      <c r="G664" s="1"/>
      <c r="K664" s="1"/>
      <c r="L664" s="1"/>
      <c r="M664" s="14"/>
    </row>
    <row r="665" spans="1:13" x14ac:dyDescent="0.25">
      <c r="A665" s="8"/>
      <c r="B665" s="6"/>
      <c r="C665" s="1"/>
      <c r="D665" s="1"/>
      <c r="E665" s="1"/>
      <c r="F665" s="1"/>
      <c r="G665" s="1"/>
      <c r="K665" s="1"/>
      <c r="L665" s="1"/>
      <c r="M665" s="14"/>
    </row>
    <row r="666" spans="1:13" x14ac:dyDescent="0.25">
      <c r="A666" s="8"/>
      <c r="B666" s="6"/>
      <c r="C666" s="1"/>
      <c r="D666" s="1"/>
      <c r="E666" s="1"/>
      <c r="F666" s="1"/>
      <c r="G666" s="1"/>
      <c r="K666" s="1"/>
      <c r="L666" s="1"/>
      <c r="M666" s="14"/>
    </row>
    <row r="667" spans="1:13" x14ac:dyDescent="0.25">
      <c r="A667" s="8"/>
      <c r="B667" s="6"/>
      <c r="C667" s="1"/>
      <c r="D667" s="1"/>
      <c r="E667" s="1"/>
      <c r="F667" s="1"/>
      <c r="G667" s="1"/>
      <c r="K667" s="1"/>
      <c r="L667" s="1"/>
      <c r="M667" s="14"/>
    </row>
    <row r="668" spans="1:13" x14ac:dyDescent="0.25">
      <c r="A668" s="8"/>
      <c r="B668" s="6"/>
      <c r="C668" s="1"/>
      <c r="D668" s="1"/>
      <c r="E668" s="1"/>
      <c r="F668" s="1"/>
      <c r="G668" s="1"/>
      <c r="K668" s="1"/>
      <c r="L668" s="1"/>
      <c r="M668" s="14"/>
    </row>
    <row r="669" spans="1:13" x14ac:dyDescent="0.25">
      <c r="A669" s="8"/>
      <c r="B669" s="6"/>
      <c r="C669" s="1"/>
      <c r="D669" s="1"/>
      <c r="E669" s="1"/>
      <c r="F669" s="1"/>
      <c r="G669" s="1"/>
      <c r="K669" s="1"/>
      <c r="L669" s="1"/>
      <c r="M669" s="14"/>
    </row>
    <row r="670" spans="1:13" x14ac:dyDescent="0.25">
      <c r="A670" s="8"/>
      <c r="B670" s="6"/>
      <c r="C670" s="1"/>
      <c r="D670" s="1"/>
      <c r="E670" s="1"/>
      <c r="F670" s="1"/>
      <c r="G670" s="1"/>
      <c r="K670" s="1"/>
      <c r="L670" s="1"/>
      <c r="M670" s="14"/>
    </row>
    <row r="671" spans="1:13" x14ac:dyDescent="0.25">
      <c r="A671" s="8"/>
      <c r="B671" s="6"/>
      <c r="C671" s="1"/>
      <c r="D671" s="1"/>
      <c r="E671" s="1"/>
      <c r="F671" s="1"/>
      <c r="G671" s="1"/>
      <c r="K671" s="1"/>
      <c r="L671" s="1"/>
      <c r="M671" s="14"/>
    </row>
    <row r="672" spans="1:13" x14ac:dyDescent="0.25">
      <c r="A672" s="8"/>
      <c r="B672" s="6"/>
      <c r="C672" s="1"/>
      <c r="D672" s="1"/>
      <c r="E672" s="1"/>
      <c r="F672" s="1"/>
      <c r="G672" s="1"/>
      <c r="K672" s="1"/>
      <c r="L672" s="1"/>
      <c r="M672" s="14"/>
    </row>
    <row r="673" spans="1:13" x14ac:dyDescent="0.25">
      <c r="A673" s="8"/>
      <c r="B673" s="6"/>
      <c r="C673" s="1"/>
      <c r="D673" s="1"/>
      <c r="E673" s="1"/>
      <c r="F673" s="1"/>
      <c r="G673" s="1"/>
      <c r="K673" s="1"/>
      <c r="L673" s="1"/>
      <c r="M673" s="14"/>
    </row>
    <row r="674" spans="1:13" x14ac:dyDescent="0.25">
      <c r="A674" s="8"/>
      <c r="B674" s="6"/>
      <c r="C674" s="1"/>
      <c r="D674" s="1"/>
      <c r="E674" s="1"/>
      <c r="F674" s="1"/>
      <c r="G674" s="1"/>
      <c r="K674" s="1"/>
      <c r="L674" s="1"/>
      <c r="M674" s="14"/>
    </row>
    <row r="675" spans="1:13" x14ac:dyDescent="0.25">
      <c r="A675" s="8"/>
      <c r="B675" s="6"/>
      <c r="C675" s="1"/>
      <c r="D675" s="1"/>
      <c r="E675" s="1"/>
      <c r="F675" s="1"/>
      <c r="G675" s="1"/>
      <c r="K675" s="1"/>
      <c r="L675" s="1"/>
      <c r="M675" s="14"/>
    </row>
    <row r="676" spans="1:13" x14ac:dyDescent="0.25">
      <c r="A676" s="8"/>
      <c r="B676" s="6"/>
      <c r="C676" s="1"/>
      <c r="D676" s="1"/>
      <c r="E676" s="1"/>
      <c r="F676" s="1"/>
      <c r="G676" s="1"/>
      <c r="K676" s="1"/>
      <c r="L676" s="1"/>
      <c r="M676" s="14"/>
    </row>
    <row r="677" spans="1:13" x14ac:dyDescent="0.25">
      <c r="A677" s="8"/>
      <c r="B677" s="6"/>
      <c r="C677" s="1"/>
      <c r="D677" s="1"/>
      <c r="E677" s="1"/>
      <c r="F677" s="1"/>
      <c r="G677" s="1"/>
      <c r="K677" s="1"/>
      <c r="L677" s="1"/>
      <c r="M677" s="14"/>
    </row>
    <row r="678" spans="1:13" x14ac:dyDescent="0.25">
      <c r="A678" s="8"/>
      <c r="B678" s="6"/>
      <c r="C678" s="1"/>
      <c r="D678" s="1"/>
      <c r="E678" s="1"/>
      <c r="F678" s="1"/>
      <c r="G678" s="1"/>
      <c r="K678" s="1"/>
      <c r="L678" s="1"/>
      <c r="M678" s="14"/>
    </row>
    <row r="679" spans="1:13" x14ac:dyDescent="0.25">
      <c r="A679" s="8"/>
      <c r="B679" s="6"/>
      <c r="C679" s="1"/>
      <c r="D679" s="1"/>
      <c r="E679" s="1"/>
      <c r="F679" s="1"/>
      <c r="G679" s="1"/>
      <c r="K679" s="1"/>
      <c r="L679" s="1"/>
      <c r="M679" s="14"/>
    </row>
    <row r="680" spans="1:13" x14ac:dyDescent="0.25">
      <c r="A680" s="8"/>
      <c r="B680" s="6"/>
      <c r="C680" s="1"/>
      <c r="D680" s="1"/>
      <c r="E680" s="1"/>
      <c r="F680" s="1"/>
      <c r="G680" s="1"/>
      <c r="K680" s="1"/>
      <c r="L680" s="1"/>
      <c r="M680" s="14"/>
    </row>
    <row r="681" spans="1:13" x14ac:dyDescent="0.25">
      <c r="A681" s="8"/>
      <c r="B681" s="6"/>
      <c r="C681" s="1"/>
      <c r="D681" s="1"/>
      <c r="E681" s="1"/>
      <c r="F681" s="1"/>
      <c r="G681" s="1"/>
      <c r="K681" s="1"/>
      <c r="L681" s="1"/>
      <c r="M681" s="14"/>
    </row>
    <row r="682" spans="1:13" x14ac:dyDescent="0.25">
      <c r="A682" s="8"/>
      <c r="B682" s="6"/>
      <c r="C682" s="1"/>
      <c r="D682" s="1"/>
      <c r="E682" s="1"/>
      <c r="F682" s="1"/>
      <c r="G682" s="1"/>
      <c r="K682" s="1"/>
      <c r="L682" s="1"/>
      <c r="M682" s="14"/>
    </row>
    <row r="683" spans="1:13" x14ac:dyDescent="0.25">
      <c r="A683" s="8"/>
      <c r="B683" s="6"/>
      <c r="C683" s="1"/>
      <c r="D683" s="1"/>
      <c r="E683" s="1"/>
      <c r="F683" s="1"/>
      <c r="G683" s="1"/>
      <c r="K683" s="1"/>
      <c r="L683" s="1"/>
      <c r="M683" s="14"/>
    </row>
    <row r="684" spans="1:13" x14ac:dyDescent="0.25">
      <c r="A684" s="8"/>
      <c r="B684" s="6"/>
      <c r="C684" s="1"/>
      <c r="D684" s="1"/>
      <c r="E684" s="1"/>
      <c r="F684" s="1"/>
      <c r="G684" s="1"/>
      <c r="K684" s="1"/>
      <c r="L684" s="1"/>
      <c r="M684" s="14"/>
    </row>
    <row r="685" spans="1:13" x14ac:dyDescent="0.25">
      <c r="A685" s="8"/>
      <c r="B685" s="6"/>
      <c r="C685" s="1"/>
      <c r="D685" s="1"/>
      <c r="E685" s="1"/>
      <c r="F685" s="1"/>
      <c r="G685" s="1"/>
      <c r="K685" s="1"/>
      <c r="L685" s="1"/>
      <c r="M685" s="14"/>
    </row>
    <row r="686" spans="1:13" x14ac:dyDescent="0.25">
      <c r="A686" s="8"/>
      <c r="B686" s="6"/>
      <c r="C686" s="1"/>
      <c r="D686" s="1"/>
      <c r="E686" s="1"/>
      <c r="F686" s="1"/>
      <c r="G686" s="1"/>
      <c r="K686" s="1"/>
      <c r="L686" s="1"/>
      <c r="M686" s="14"/>
    </row>
    <row r="687" spans="1:13" x14ac:dyDescent="0.25">
      <c r="A687" s="8"/>
      <c r="B687" s="6"/>
      <c r="C687" s="1"/>
      <c r="D687" s="1"/>
      <c r="E687" s="1"/>
      <c r="F687" s="1"/>
      <c r="G687" s="1"/>
      <c r="K687" s="1"/>
      <c r="L687" s="1"/>
      <c r="M687" s="14"/>
    </row>
    <row r="688" spans="1:13" x14ac:dyDescent="0.25">
      <c r="A688" s="8"/>
      <c r="B688" s="6"/>
      <c r="C688" s="1"/>
      <c r="D688" s="1"/>
      <c r="E688" s="1"/>
      <c r="F688" s="1"/>
      <c r="G688" s="1"/>
      <c r="K688" s="1"/>
      <c r="L688" s="1"/>
      <c r="M688" s="14"/>
    </row>
    <row r="689" spans="1:13" x14ac:dyDescent="0.25">
      <c r="A689" s="8"/>
      <c r="B689" s="6"/>
      <c r="C689" s="1"/>
      <c r="D689" s="1"/>
      <c r="E689" s="1"/>
      <c r="F689" s="1"/>
      <c r="G689" s="1"/>
      <c r="K689" s="1"/>
      <c r="L689" s="1"/>
      <c r="M689" s="14"/>
    </row>
    <row r="690" spans="1:13" x14ac:dyDescent="0.25">
      <c r="A690" s="8"/>
      <c r="B690" s="6"/>
      <c r="C690" s="1"/>
      <c r="D690" s="1"/>
      <c r="E690" s="1"/>
      <c r="F690" s="1"/>
      <c r="G690" s="1"/>
      <c r="K690" s="1"/>
      <c r="L690" s="1"/>
      <c r="M690" s="14"/>
    </row>
    <row r="691" spans="1:13" x14ac:dyDescent="0.25">
      <c r="A691" s="8"/>
      <c r="B691" s="6"/>
      <c r="C691" s="1"/>
      <c r="D691" s="1"/>
      <c r="E691" s="1"/>
      <c r="F691" s="1"/>
      <c r="G691" s="1"/>
      <c r="K691" s="1"/>
      <c r="L691" s="1"/>
      <c r="M691" s="14"/>
    </row>
    <row r="692" spans="1:13" x14ac:dyDescent="0.25">
      <c r="A692" s="8"/>
      <c r="B692" s="6"/>
      <c r="C692" s="1"/>
      <c r="D692" s="1"/>
      <c r="E692" s="1"/>
      <c r="F692" s="1"/>
      <c r="G692" s="1"/>
      <c r="K692" s="1"/>
      <c r="L692" s="1"/>
      <c r="M692" s="14"/>
    </row>
    <row r="693" spans="1:13" x14ac:dyDescent="0.25">
      <c r="A693" s="8"/>
      <c r="B693" s="6"/>
      <c r="C693" s="1"/>
      <c r="D693" s="1"/>
      <c r="E693" s="1"/>
      <c r="F693" s="1"/>
      <c r="G693" s="1"/>
      <c r="K693" s="1"/>
      <c r="L693" s="1"/>
      <c r="M693" s="14"/>
    </row>
    <row r="694" spans="1:13" x14ac:dyDescent="0.25">
      <c r="A694" s="8"/>
      <c r="B694" s="6"/>
      <c r="C694" s="1"/>
      <c r="D694" s="1"/>
      <c r="E694" s="1"/>
      <c r="F694" s="1"/>
      <c r="G694" s="1"/>
      <c r="K694" s="1"/>
      <c r="L694" s="1"/>
      <c r="M694" s="14"/>
    </row>
    <row r="695" spans="1:13" x14ac:dyDescent="0.25">
      <c r="A695" s="8"/>
      <c r="B695" s="6"/>
      <c r="C695" s="1"/>
      <c r="D695" s="1"/>
      <c r="E695" s="1"/>
      <c r="F695" s="1"/>
      <c r="G695" s="1"/>
      <c r="K695" s="1"/>
      <c r="L695" s="1"/>
      <c r="M695" s="14"/>
    </row>
    <row r="696" spans="1:13" x14ac:dyDescent="0.25">
      <c r="A696" s="8"/>
      <c r="B696" s="6"/>
      <c r="C696" s="1"/>
      <c r="D696" s="1"/>
      <c r="E696" s="1"/>
      <c r="F696" s="1"/>
      <c r="G696" s="1"/>
      <c r="K696" s="1"/>
      <c r="L696" s="1"/>
      <c r="M696" s="14"/>
    </row>
    <row r="697" spans="1:13" x14ac:dyDescent="0.25">
      <c r="A697" s="8"/>
      <c r="B697" s="6"/>
      <c r="C697" s="1"/>
      <c r="D697" s="1"/>
      <c r="E697" s="1"/>
      <c r="F697" s="1"/>
      <c r="G697" s="1"/>
      <c r="K697" s="1"/>
      <c r="L697" s="1"/>
      <c r="M697" s="14"/>
    </row>
    <row r="698" spans="1:13" x14ac:dyDescent="0.25">
      <c r="A698" s="8"/>
      <c r="B698" s="6"/>
      <c r="C698" s="1"/>
      <c r="D698" s="1"/>
      <c r="E698" s="1"/>
      <c r="F698" s="1"/>
      <c r="G698" s="1"/>
      <c r="K698" s="1"/>
      <c r="L698" s="1"/>
      <c r="M698" s="14"/>
    </row>
    <row r="699" spans="1:13" x14ac:dyDescent="0.25">
      <c r="A699" s="8"/>
      <c r="B699" s="6"/>
      <c r="C699" s="1"/>
      <c r="D699" s="1"/>
      <c r="E699" s="1"/>
      <c r="F699" s="1"/>
      <c r="G699" s="1"/>
      <c r="K699" s="1"/>
      <c r="L699" s="1"/>
      <c r="M699" s="14"/>
    </row>
    <row r="700" spans="1:13" x14ac:dyDescent="0.25">
      <c r="A700" s="8"/>
      <c r="B700" s="6"/>
      <c r="C700" s="1"/>
      <c r="D700" s="1"/>
      <c r="E700" s="1"/>
      <c r="F700" s="1"/>
      <c r="G700" s="1"/>
      <c r="K700" s="1"/>
      <c r="L700" s="1"/>
      <c r="M700" s="14"/>
    </row>
    <row r="701" spans="1:13" x14ac:dyDescent="0.25">
      <c r="A701" s="8"/>
      <c r="B701" s="6"/>
      <c r="C701" s="1"/>
      <c r="D701" s="1"/>
      <c r="E701" s="1"/>
      <c r="F701" s="1"/>
      <c r="G701" s="1"/>
      <c r="K701" s="1"/>
      <c r="L701" s="1"/>
      <c r="M701" s="14"/>
    </row>
    <row r="702" spans="1:13" x14ac:dyDescent="0.25">
      <c r="A702" s="8"/>
      <c r="B702" s="6"/>
      <c r="C702" s="1"/>
      <c r="D702" s="1"/>
      <c r="E702" s="1"/>
      <c r="F702" s="1"/>
      <c r="G702" s="1"/>
      <c r="K702" s="1"/>
      <c r="L702" s="1"/>
      <c r="M702" s="14"/>
    </row>
    <row r="703" spans="1:13" x14ac:dyDescent="0.25">
      <c r="A703" s="8"/>
      <c r="B703" s="6"/>
      <c r="C703" s="1"/>
      <c r="D703" s="1"/>
      <c r="E703" s="1"/>
      <c r="F703" s="1"/>
      <c r="G703" s="1"/>
      <c r="K703" s="1"/>
      <c r="L703" s="1"/>
      <c r="M703" s="14"/>
    </row>
    <row r="704" spans="1:13" x14ac:dyDescent="0.25">
      <c r="A704" s="8"/>
      <c r="B704" s="6"/>
      <c r="C704" s="1"/>
      <c r="D704" s="1"/>
      <c r="E704" s="1"/>
      <c r="F704" s="1"/>
      <c r="G704" s="1"/>
      <c r="K704" s="1"/>
      <c r="L704" s="1"/>
      <c r="M704" s="14"/>
    </row>
    <row r="705" spans="1:13" x14ac:dyDescent="0.25">
      <c r="A705" s="8"/>
      <c r="B705" s="6"/>
      <c r="C705" s="1"/>
      <c r="D705" s="1"/>
      <c r="E705" s="1"/>
      <c r="F705" s="1"/>
      <c r="G705" s="1"/>
      <c r="K705" s="1"/>
      <c r="L705" s="1"/>
      <c r="M705" s="14"/>
    </row>
    <row r="706" spans="1:13" x14ac:dyDescent="0.25">
      <c r="A706" s="8"/>
      <c r="B706" s="6"/>
      <c r="C706" s="1"/>
      <c r="D706" s="1"/>
      <c r="E706" s="1"/>
      <c r="F706" s="1"/>
      <c r="G706" s="1"/>
      <c r="K706" s="1"/>
      <c r="L706" s="1"/>
      <c r="M706" s="14"/>
    </row>
    <row r="707" spans="1:13" x14ac:dyDescent="0.25">
      <c r="A707" s="8"/>
      <c r="B707" s="6"/>
      <c r="C707" s="1"/>
      <c r="D707" s="1"/>
      <c r="E707" s="1"/>
      <c r="F707" s="1"/>
      <c r="G707" s="1"/>
      <c r="K707" s="1"/>
      <c r="L707" s="1"/>
      <c r="M707" s="14"/>
    </row>
    <row r="708" spans="1:13" x14ac:dyDescent="0.25">
      <c r="A708" s="8"/>
      <c r="B708" s="6"/>
      <c r="C708" s="1"/>
      <c r="D708" s="1"/>
      <c r="E708" s="1"/>
      <c r="F708" s="1"/>
      <c r="G708" s="1"/>
      <c r="K708" s="1"/>
      <c r="L708" s="1"/>
      <c r="M708" s="14"/>
    </row>
    <row r="709" spans="1:13" x14ac:dyDescent="0.25">
      <c r="A709" s="8"/>
      <c r="B709" s="6"/>
      <c r="C709" s="1"/>
      <c r="D709" s="1"/>
      <c r="E709" s="1"/>
      <c r="F709" s="1"/>
      <c r="G709" s="1"/>
      <c r="K709" s="1"/>
      <c r="L709" s="1"/>
      <c r="M709" s="14"/>
    </row>
    <row r="710" spans="1:13" x14ac:dyDescent="0.25">
      <c r="A710" s="8"/>
      <c r="B710" s="6"/>
      <c r="C710" s="1"/>
      <c r="D710" s="1"/>
      <c r="E710" s="1"/>
      <c r="F710" s="1"/>
      <c r="G710" s="1"/>
      <c r="K710" s="1"/>
      <c r="L710" s="1"/>
      <c r="M710" s="14"/>
    </row>
    <row r="711" spans="1:13" x14ac:dyDescent="0.25">
      <c r="A711" s="8"/>
      <c r="B711" s="6"/>
      <c r="C711" s="1"/>
      <c r="D711" s="1"/>
      <c r="E711" s="1"/>
      <c r="F711" s="1"/>
      <c r="G711" s="1"/>
      <c r="K711" s="1"/>
      <c r="L711" s="1"/>
      <c r="M711" s="14"/>
    </row>
    <row r="712" spans="1:13" x14ac:dyDescent="0.25">
      <c r="A712" s="8"/>
      <c r="B712" s="6"/>
      <c r="C712" s="1"/>
      <c r="D712" s="1"/>
      <c r="E712" s="1"/>
      <c r="F712" s="1"/>
      <c r="G712" s="1"/>
      <c r="K712" s="1"/>
      <c r="L712" s="1"/>
      <c r="M712" s="14"/>
    </row>
    <row r="713" spans="1:13" x14ac:dyDescent="0.25">
      <c r="A713" s="8"/>
      <c r="B713" s="6"/>
      <c r="C713" s="1"/>
      <c r="D713" s="1"/>
      <c r="E713" s="1"/>
      <c r="F713" s="1"/>
      <c r="G713" s="1"/>
      <c r="K713" s="1"/>
      <c r="L713" s="1"/>
      <c r="M713" s="14"/>
    </row>
    <row r="714" spans="1:13" x14ac:dyDescent="0.25">
      <c r="A714" s="8"/>
      <c r="B714" s="6"/>
      <c r="C714" s="1"/>
      <c r="D714" s="1"/>
      <c r="E714" s="1"/>
      <c r="F714" s="1"/>
      <c r="G714" s="1"/>
      <c r="K714" s="1"/>
      <c r="L714" s="1"/>
      <c r="M714" s="14"/>
    </row>
    <row r="715" spans="1:13" x14ac:dyDescent="0.25">
      <c r="A715" s="8"/>
      <c r="B715" s="6"/>
      <c r="C715" s="1"/>
      <c r="D715" s="1"/>
      <c r="E715" s="1"/>
      <c r="F715" s="1"/>
      <c r="G715" s="1"/>
      <c r="K715" s="1"/>
      <c r="L715" s="1"/>
      <c r="M715" s="14"/>
    </row>
    <row r="716" spans="1:13" x14ac:dyDescent="0.25">
      <c r="A716" s="8"/>
      <c r="B716" s="6"/>
      <c r="C716" s="1"/>
      <c r="D716" s="1"/>
      <c r="E716" s="1"/>
      <c r="F716" s="1"/>
      <c r="G716" s="1"/>
      <c r="K716" s="1"/>
      <c r="L716" s="1"/>
      <c r="M716" s="14"/>
    </row>
    <row r="717" spans="1:13" x14ac:dyDescent="0.25">
      <c r="A717" s="8"/>
      <c r="B717" s="6"/>
      <c r="C717" s="1"/>
      <c r="D717" s="1"/>
      <c r="E717" s="1"/>
      <c r="F717" s="1"/>
      <c r="G717" s="1"/>
      <c r="K717" s="1"/>
      <c r="L717" s="1"/>
      <c r="M717" s="14"/>
    </row>
    <row r="718" spans="1:13" x14ac:dyDescent="0.25">
      <c r="A718" s="8"/>
      <c r="B718" s="6"/>
      <c r="C718" s="1"/>
      <c r="D718" s="1"/>
      <c r="E718" s="1"/>
      <c r="F718" s="1"/>
      <c r="G718" s="1"/>
      <c r="K718" s="1"/>
      <c r="L718" s="1"/>
      <c r="M718" s="14"/>
    </row>
    <row r="719" spans="1:13" x14ac:dyDescent="0.25">
      <c r="A719" s="8"/>
      <c r="B719" s="6"/>
      <c r="C719" s="1"/>
      <c r="D719" s="1"/>
      <c r="E719" s="1"/>
      <c r="F719" s="1"/>
      <c r="G719" s="1"/>
      <c r="K719" s="1"/>
      <c r="L719" s="1"/>
      <c r="M719" s="14"/>
    </row>
    <row r="720" spans="1:13" x14ac:dyDescent="0.25">
      <c r="A720" s="8"/>
      <c r="B720" s="6"/>
      <c r="C720" s="1"/>
      <c r="D720" s="1"/>
      <c r="E720" s="1"/>
      <c r="F720" s="1"/>
      <c r="G720" s="1"/>
      <c r="K720" s="1"/>
      <c r="L720" s="1"/>
      <c r="M720" s="14"/>
    </row>
    <row r="721" spans="1:13" x14ac:dyDescent="0.25">
      <c r="A721" s="8"/>
      <c r="B721" s="6"/>
      <c r="C721" s="1"/>
      <c r="D721" s="1"/>
      <c r="E721" s="1"/>
      <c r="F721" s="1"/>
      <c r="G721" s="1"/>
      <c r="K721" s="1"/>
      <c r="L721" s="1"/>
      <c r="M721" s="14"/>
    </row>
    <row r="722" spans="1:13" x14ac:dyDescent="0.25">
      <c r="A722" s="8"/>
      <c r="B722" s="6"/>
      <c r="C722" s="1"/>
      <c r="D722" s="1"/>
      <c r="E722" s="1"/>
      <c r="F722" s="1"/>
      <c r="G722" s="1"/>
      <c r="K722" s="1"/>
      <c r="L722" s="1"/>
      <c r="M722" s="14"/>
    </row>
    <row r="723" spans="1:13" x14ac:dyDescent="0.25">
      <c r="A723" s="8"/>
      <c r="B723" s="6"/>
      <c r="C723" s="1"/>
      <c r="D723" s="1"/>
      <c r="E723" s="1"/>
      <c r="F723" s="1"/>
      <c r="G723" s="1"/>
      <c r="K723" s="1"/>
      <c r="L723" s="1"/>
      <c r="M723" s="14"/>
    </row>
    <row r="724" spans="1:13" x14ac:dyDescent="0.25">
      <c r="A724" s="8"/>
      <c r="B724" s="6"/>
      <c r="C724" s="1"/>
      <c r="D724" s="1"/>
      <c r="E724" s="1"/>
      <c r="F724" s="1"/>
      <c r="G724" s="1"/>
      <c r="K724" s="1"/>
      <c r="L724" s="1"/>
      <c r="M724" s="14"/>
    </row>
    <row r="725" spans="1:13" x14ac:dyDescent="0.25">
      <c r="A725" s="8"/>
      <c r="B725" s="6"/>
      <c r="C725" s="1"/>
      <c r="D725" s="1"/>
      <c r="E725" s="1"/>
      <c r="F725" s="1"/>
      <c r="G725" s="1"/>
      <c r="K725" s="1"/>
      <c r="L725" s="1"/>
      <c r="M725" s="14"/>
    </row>
    <row r="726" spans="1:13" x14ac:dyDescent="0.25">
      <c r="A726" s="8"/>
      <c r="B726" s="6"/>
      <c r="C726" s="1"/>
      <c r="D726" s="1"/>
      <c r="E726" s="1"/>
      <c r="F726" s="1"/>
      <c r="G726" s="1"/>
      <c r="K726" s="1"/>
      <c r="L726" s="1"/>
      <c r="M726" s="14"/>
    </row>
    <row r="727" spans="1:13" x14ac:dyDescent="0.25">
      <c r="A727" s="8"/>
      <c r="B727" s="6"/>
      <c r="C727" s="1"/>
      <c r="D727" s="1"/>
      <c r="E727" s="1"/>
      <c r="F727" s="1"/>
      <c r="G727" s="1"/>
      <c r="K727" s="1"/>
      <c r="L727" s="1"/>
      <c r="M727" s="14"/>
    </row>
    <row r="728" spans="1:13" x14ac:dyDescent="0.25">
      <c r="A728" s="8"/>
      <c r="B728" s="6"/>
      <c r="C728" s="1"/>
      <c r="D728" s="1"/>
      <c r="E728" s="1"/>
      <c r="F728" s="1"/>
      <c r="G728" s="1"/>
      <c r="K728" s="1"/>
      <c r="L728" s="1"/>
      <c r="M728" s="14"/>
    </row>
    <row r="729" spans="1:13" x14ac:dyDescent="0.25">
      <c r="A729" s="8"/>
      <c r="B729" s="6"/>
      <c r="C729" s="1"/>
      <c r="D729" s="1"/>
      <c r="E729" s="1"/>
      <c r="F729" s="1"/>
      <c r="G729" s="1"/>
      <c r="K729" s="1"/>
      <c r="L729" s="1"/>
      <c r="M729" s="14"/>
    </row>
    <row r="730" spans="1:13" x14ac:dyDescent="0.25">
      <c r="A730" s="8"/>
      <c r="B730" s="6"/>
      <c r="C730" s="1"/>
      <c r="D730" s="1"/>
      <c r="E730" s="1"/>
      <c r="F730" s="1"/>
      <c r="G730" s="1"/>
      <c r="K730" s="1"/>
      <c r="L730" s="1"/>
      <c r="M730" s="14"/>
    </row>
    <row r="731" spans="1:13" x14ac:dyDescent="0.25">
      <c r="A731" s="8"/>
      <c r="B731" s="6"/>
      <c r="C731" s="1"/>
      <c r="D731" s="1"/>
      <c r="E731" s="1"/>
      <c r="F731" s="1"/>
      <c r="G731" s="1"/>
      <c r="K731" s="1"/>
      <c r="L731" s="1"/>
      <c r="M731" s="14"/>
    </row>
    <row r="732" spans="1:13" x14ac:dyDescent="0.25">
      <c r="A732" s="8"/>
      <c r="B732" s="6"/>
      <c r="C732" s="1"/>
      <c r="D732" s="1"/>
      <c r="E732" s="1"/>
      <c r="F732" s="1"/>
      <c r="G732" s="1"/>
      <c r="K732" s="1"/>
      <c r="L732" s="1"/>
      <c r="M732" s="14"/>
    </row>
    <row r="733" spans="1:13" x14ac:dyDescent="0.25">
      <c r="A733" s="8"/>
      <c r="B733" s="6"/>
      <c r="C733" s="1"/>
      <c r="D733" s="1"/>
      <c r="E733" s="1"/>
      <c r="F733" s="1"/>
      <c r="G733" s="1"/>
      <c r="K733" s="1"/>
      <c r="L733" s="1"/>
      <c r="M733" s="14"/>
    </row>
    <row r="734" spans="1:13" x14ac:dyDescent="0.25">
      <c r="A734" s="8"/>
      <c r="B734" s="6"/>
      <c r="C734" s="1"/>
      <c r="D734" s="1"/>
      <c r="E734" s="1"/>
      <c r="F734" s="1"/>
      <c r="G734" s="1"/>
      <c r="K734" s="1"/>
      <c r="L734" s="1"/>
      <c r="M734" s="14"/>
    </row>
    <row r="735" spans="1:13" x14ac:dyDescent="0.25">
      <c r="A735" s="8"/>
      <c r="B735" s="6"/>
      <c r="C735" s="1"/>
      <c r="D735" s="1"/>
      <c r="E735" s="1"/>
      <c r="F735" s="1"/>
      <c r="G735" s="1"/>
      <c r="K735" s="1"/>
      <c r="L735" s="1"/>
      <c r="M735" s="14"/>
    </row>
    <row r="736" spans="1:13" x14ac:dyDescent="0.25">
      <c r="A736" s="8"/>
      <c r="B736" s="6"/>
      <c r="C736" s="1"/>
      <c r="D736" s="1"/>
      <c r="E736" s="1"/>
      <c r="F736" s="1"/>
      <c r="G736" s="1"/>
      <c r="K736" s="1"/>
      <c r="L736" s="1"/>
      <c r="M736" s="14"/>
    </row>
    <row r="737" spans="1:13" x14ac:dyDescent="0.25">
      <c r="A737" s="8"/>
      <c r="B737" s="6"/>
      <c r="C737" s="1"/>
      <c r="D737" s="1"/>
      <c r="E737" s="1"/>
      <c r="F737" s="1"/>
      <c r="G737" s="1"/>
      <c r="K737" s="1"/>
      <c r="L737" s="1"/>
      <c r="M737" s="14"/>
    </row>
    <row r="738" spans="1:13" x14ac:dyDescent="0.25">
      <c r="A738" s="8"/>
      <c r="B738" s="6"/>
      <c r="C738" s="1"/>
      <c r="D738" s="1"/>
      <c r="E738" s="1"/>
      <c r="F738" s="1"/>
      <c r="G738" s="1"/>
      <c r="K738" s="1"/>
      <c r="L738" s="1"/>
      <c r="M738" s="14"/>
    </row>
    <row r="739" spans="1:13" x14ac:dyDescent="0.25">
      <c r="A739" s="8"/>
      <c r="B739" s="6"/>
      <c r="C739" s="1"/>
      <c r="D739" s="1"/>
      <c r="E739" s="1"/>
      <c r="F739" s="1"/>
      <c r="G739" s="1"/>
      <c r="K739" s="1"/>
      <c r="L739" s="1"/>
      <c r="M739" s="14"/>
    </row>
    <row r="740" spans="1:13" x14ac:dyDescent="0.25">
      <c r="A740" s="8"/>
      <c r="B740" s="6"/>
      <c r="C740" s="1"/>
      <c r="D740" s="1"/>
      <c r="E740" s="1"/>
      <c r="F740" s="1"/>
      <c r="G740" s="1"/>
      <c r="K740" s="1"/>
      <c r="L740" s="1"/>
      <c r="M740" s="14"/>
    </row>
    <row r="741" spans="1:13" x14ac:dyDescent="0.25">
      <c r="A741" s="8"/>
      <c r="B741" s="6"/>
      <c r="C741" s="1"/>
      <c r="D741" s="1"/>
      <c r="E741" s="1"/>
      <c r="F741" s="1"/>
      <c r="G741" s="1"/>
      <c r="K741" s="1"/>
      <c r="L741" s="1"/>
      <c r="M741" s="14"/>
    </row>
    <row r="742" spans="1:13" x14ac:dyDescent="0.25">
      <c r="A742" s="8"/>
      <c r="B742" s="6"/>
      <c r="C742" s="1"/>
      <c r="D742" s="1"/>
      <c r="E742" s="1"/>
      <c r="F742" s="1"/>
      <c r="G742" s="1"/>
      <c r="K742" s="1"/>
      <c r="L742" s="1"/>
      <c r="M742" s="14"/>
    </row>
    <row r="743" spans="1:13" x14ac:dyDescent="0.25">
      <c r="A743" s="8"/>
      <c r="B743" s="6"/>
      <c r="C743" s="1"/>
      <c r="D743" s="1"/>
      <c r="E743" s="1"/>
      <c r="F743" s="1"/>
      <c r="G743" s="1"/>
      <c r="K743" s="1"/>
      <c r="L743" s="1"/>
      <c r="M743" s="14"/>
    </row>
    <row r="744" spans="1:13" x14ac:dyDescent="0.25">
      <c r="A744" s="8"/>
      <c r="B744" s="6"/>
      <c r="C744" s="1"/>
      <c r="D744" s="1"/>
      <c r="E744" s="1"/>
      <c r="F744" s="1"/>
      <c r="G744" s="1"/>
      <c r="K744" s="1"/>
      <c r="L744" s="1"/>
      <c r="M744" s="14"/>
    </row>
    <row r="745" spans="1:13" x14ac:dyDescent="0.25">
      <c r="A745" s="8"/>
      <c r="B745" s="6"/>
      <c r="C745" s="1"/>
      <c r="D745" s="1"/>
      <c r="E745" s="1"/>
      <c r="F745" s="1"/>
      <c r="G745" s="1"/>
      <c r="K745" s="1"/>
      <c r="L745" s="1"/>
      <c r="M745" s="14"/>
    </row>
    <row r="746" spans="1:13" x14ac:dyDescent="0.25">
      <c r="A746" s="8"/>
      <c r="B746" s="6"/>
      <c r="C746" s="1"/>
      <c r="D746" s="1"/>
      <c r="E746" s="1"/>
      <c r="F746" s="1"/>
      <c r="G746" s="1"/>
      <c r="K746" s="1"/>
      <c r="L746" s="1"/>
      <c r="M746" s="14"/>
    </row>
    <row r="747" spans="1:13" x14ac:dyDescent="0.25">
      <c r="A747" s="8"/>
      <c r="B747" s="6"/>
      <c r="C747" s="1"/>
      <c r="D747" s="1"/>
      <c r="E747" s="1"/>
      <c r="F747" s="1"/>
      <c r="G747" s="1"/>
      <c r="K747" s="1"/>
      <c r="L747" s="1"/>
      <c r="M747" s="14"/>
    </row>
    <row r="748" spans="1:13" x14ac:dyDescent="0.25">
      <c r="A748" s="8"/>
      <c r="B748" s="6"/>
      <c r="C748" s="1"/>
      <c r="D748" s="1"/>
      <c r="E748" s="1"/>
      <c r="F748" s="1"/>
      <c r="G748" s="1"/>
      <c r="K748" s="1"/>
      <c r="L748" s="1"/>
      <c r="M748" s="14"/>
    </row>
    <row r="749" spans="1:13" x14ac:dyDescent="0.25">
      <c r="A749" s="8"/>
      <c r="B749" s="6"/>
      <c r="C749" s="1"/>
      <c r="D749" s="1"/>
      <c r="E749" s="1"/>
      <c r="F749" s="1"/>
      <c r="G749" s="1"/>
      <c r="K749" s="1"/>
      <c r="L749" s="1"/>
      <c r="M749" s="14"/>
    </row>
    <row r="750" spans="1:13" x14ac:dyDescent="0.25">
      <c r="A750" s="8"/>
      <c r="B750" s="6"/>
      <c r="C750" s="1"/>
      <c r="D750" s="1"/>
      <c r="E750" s="1"/>
      <c r="F750" s="1"/>
      <c r="G750" s="1"/>
      <c r="K750" s="1"/>
      <c r="L750" s="1"/>
      <c r="M750" s="14"/>
    </row>
    <row r="751" spans="1:13" x14ac:dyDescent="0.25">
      <c r="A751" s="8"/>
      <c r="B751" s="6"/>
      <c r="C751" s="1"/>
      <c r="D751" s="1"/>
      <c r="E751" s="1"/>
      <c r="F751" s="1"/>
      <c r="G751" s="1"/>
      <c r="K751" s="1"/>
      <c r="L751" s="1"/>
      <c r="M751" s="14"/>
    </row>
    <row r="752" spans="1:13" x14ac:dyDescent="0.25">
      <c r="A752" s="8"/>
      <c r="B752" s="6"/>
      <c r="C752" s="1"/>
      <c r="D752" s="1"/>
      <c r="E752" s="1"/>
      <c r="F752" s="1"/>
      <c r="G752" s="1"/>
      <c r="K752" s="1"/>
      <c r="L752" s="1"/>
      <c r="M752" s="14"/>
    </row>
    <row r="753" spans="1:13" x14ac:dyDescent="0.25">
      <c r="A753" s="8"/>
      <c r="B753" s="6"/>
      <c r="C753" s="1"/>
      <c r="D753" s="1"/>
      <c r="E753" s="1"/>
      <c r="F753" s="1"/>
      <c r="G753" s="1"/>
      <c r="K753" s="1"/>
      <c r="L753" s="1"/>
      <c r="M753" s="14"/>
    </row>
    <row r="754" spans="1:13" x14ac:dyDescent="0.25">
      <c r="A754" s="8"/>
      <c r="B754" s="6"/>
      <c r="C754" s="1"/>
      <c r="D754" s="1"/>
      <c r="E754" s="1"/>
      <c r="F754" s="1"/>
      <c r="G754" s="1"/>
      <c r="K754" s="1"/>
      <c r="L754" s="1"/>
      <c r="M754" s="14"/>
    </row>
    <row r="755" spans="1:13" x14ac:dyDescent="0.25">
      <c r="A755" s="8"/>
      <c r="B755" s="6"/>
      <c r="C755" s="1"/>
      <c r="D755" s="1"/>
      <c r="E755" s="1"/>
      <c r="F755" s="1"/>
      <c r="G755" s="1"/>
      <c r="K755" s="1"/>
      <c r="L755" s="1"/>
      <c r="M755" s="14"/>
    </row>
    <row r="756" spans="1:13" x14ac:dyDescent="0.25">
      <c r="A756" s="8"/>
      <c r="B756" s="6"/>
      <c r="C756" s="1"/>
      <c r="D756" s="1"/>
      <c r="E756" s="1"/>
      <c r="F756" s="1"/>
      <c r="G756" s="1"/>
      <c r="K756" s="1"/>
      <c r="L756" s="1"/>
      <c r="M756" s="14"/>
    </row>
    <row r="757" spans="1:13" x14ac:dyDescent="0.25">
      <c r="A757" s="8"/>
      <c r="B757" s="6"/>
      <c r="C757" s="1"/>
      <c r="D757" s="1"/>
      <c r="E757" s="1"/>
      <c r="F757" s="1"/>
      <c r="G757" s="1"/>
      <c r="K757" s="1"/>
      <c r="L757" s="1"/>
      <c r="M757" s="14"/>
    </row>
    <row r="758" spans="1:13" x14ac:dyDescent="0.25">
      <c r="A758" s="8"/>
      <c r="B758" s="6"/>
      <c r="C758" s="1"/>
      <c r="D758" s="1"/>
      <c r="E758" s="1"/>
      <c r="F758" s="1"/>
      <c r="G758" s="1"/>
      <c r="K758" s="1"/>
      <c r="L758" s="1"/>
      <c r="M758" s="14"/>
    </row>
    <row r="759" spans="1:13" x14ac:dyDescent="0.25">
      <c r="A759" s="8"/>
      <c r="B759" s="6"/>
      <c r="C759" s="1"/>
      <c r="D759" s="1"/>
      <c r="E759" s="1"/>
      <c r="F759" s="1"/>
      <c r="G759" s="1"/>
      <c r="K759" s="1"/>
      <c r="L759" s="1"/>
      <c r="M759" s="14"/>
    </row>
    <row r="760" spans="1:13" x14ac:dyDescent="0.25">
      <c r="A760" s="8"/>
      <c r="B760" s="6"/>
      <c r="C760" s="1"/>
      <c r="D760" s="1"/>
      <c r="E760" s="1"/>
      <c r="F760" s="1"/>
      <c r="G760" s="1"/>
      <c r="K760" s="1"/>
      <c r="L760" s="1"/>
      <c r="M760" s="14"/>
    </row>
    <row r="761" spans="1:13" x14ac:dyDescent="0.25">
      <c r="A761" s="8"/>
      <c r="B761" s="6"/>
      <c r="C761" s="1"/>
      <c r="D761" s="1"/>
      <c r="E761" s="1"/>
      <c r="F761" s="1"/>
      <c r="G761" s="1"/>
      <c r="K761" s="1"/>
      <c r="L761" s="1"/>
      <c r="M761" s="14"/>
    </row>
    <row r="762" spans="1:13" x14ac:dyDescent="0.25">
      <c r="A762" s="8"/>
      <c r="B762" s="6"/>
      <c r="C762" s="1"/>
      <c r="D762" s="1"/>
      <c r="E762" s="1"/>
      <c r="F762" s="1"/>
      <c r="G762" s="1"/>
      <c r="K762" s="1"/>
      <c r="L762" s="1"/>
      <c r="M762" s="14"/>
    </row>
    <row r="763" spans="1:13" x14ac:dyDescent="0.25">
      <c r="A763" s="8"/>
      <c r="B763" s="6"/>
      <c r="C763" s="1"/>
      <c r="D763" s="1"/>
      <c r="E763" s="1"/>
      <c r="F763" s="1"/>
      <c r="G763" s="1"/>
      <c r="K763" s="1"/>
      <c r="L763" s="1"/>
      <c r="M763" s="14"/>
    </row>
    <row r="764" spans="1:13" x14ac:dyDescent="0.25">
      <c r="A764" s="8"/>
      <c r="B764" s="6"/>
      <c r="C764" s="1"/>
      <c r="D764" s="1"/>
      <c r="E764" s="1"/>
      <c r="F764" s="1"/>
      <c r="G764" s="1"/>
      <c r="K764" s="1"/>
      <c r="L764" s="1"/>
      <c r="M764" s="14"/>
    </row>
    <row r="765" spans="1:13" x14ac:dyDescent="0.25">
      <c r="A765" s="8"/>
      <c r="B765" s="6"/>
      <c r="C765" s="1"/>
      <c r="D765" s="1"/>
      <c r="E765" s="1"/>
      <c r="F765" s="1"/>
      <c r="G765" s="1"/>
      <c r="K765" s="1"/>
      <c r="L765" s="1"/>
      <c r="M765" s="14"/>
    </row>
    <row r="766" spans="1:13" x14ac:dyDescent="0.25">
      <c r="A766" s="8"/>
      <c r="B766" s="6"/>
      <c r="C766" s="1"/>
      <c r="D766" s="1"/>
      <c r="E766" s="1"/>
      <c r="F766" s="1"/>
      <c r="G766" s="1"/>
      <c r="K766" s="1"/>
      <c r="L766" s="1"/>
      <c r="M766" s="14"/>
    </row>
    <row r="767" spans="1:13" x14ac:dyDescent="0.25">
      <c r="A767" s="8"/>
      <c r="B767" s="6"/>
      <c r="C767" s="1"/>
      <c r="D767" s="1"/>
      <c r="E767" s="1"/>
      <c r="F767" s="1"/>
      <c r="G767" s="1"/>
      <c r="K767" s="1"/>
      <c r="L767" s="1"/>
      <c r="M767" s="14"/>
    </row>
    <row r="768" spans="1:13" x14ac:dyDescent="0.25">
      <c r="A768" s="8"/>
      <c r="B768" s="6"/>
      <c r="C768" s="1"/>
      <c r="D768" s="1"/>
      <c r="E768" s="1"/>
      <c r="F768" s="1"/>
      <c r="G768" s="1"/>
      <c r="K768" s="1"/>
      <c r="L768" s="1"/>
      <c r="M768" s="14"/>
    </row>
    <row r="769" spans="1:13" x14ac:dyDescent="0.25">
      <c r="A769" s="8"/>
      <c r="B769" s="6"/>
      <c r="C769" s="1"/>
      <c r="D769" s="1"/>
      <c r="E769" s="1"/>
      <c r="F769" s="1"/>
      <c r="G769" s="1"/>
      <c r="K769" s="1"/>
      <c r="L769" s="1"/>
      <c r="M769" s="14"/>
    </row>
    <row r="770" spans="1:13" x14ac:dyDescent="0.25">
      <c r="A770" s="8"/>
      <c r="B770" s="6"/>
      <c r="C770" s="1"/>
      <c r="D770" s="1"/>
      <c r="E770" s="1"/>
      <c r="F770" s="1"/>
      <c r="G770" s="1"/>
      <c r="K770" s="1"/>
      <c r="L770" s="1"/>
      <c r="M770" s="14"/>
    </row>
    <row r="771" spans="1:13" x14ac:dyDescent="0.25">
      <c r="A771" s="8"/>
      <c r="B771" s="6"/>
      <c r="C771" s="1"/>
      <c r="D771" s="1"/>
      <c r="E771" s="1"/>
      <c r="F771" s="1"/>
      <c r="G771" s="1"/>
      <c r="K771" s="1"/>
      <c r="L771" s="1"/>
      <c r="M771" s="14"/>
    </row>
    <row r="772" spans="1:13" x14ac:dyDescent="0.25">
      <c r="A772" s="8"/>
      <c r="B772" s="6"/>
      <c r="C772" s="1"/>
      <c r="D772" s="1"/>
      <c r="E772" s="1"/>
      <c r="F772" s="1"/>
      <c r="G772" s="1"/>
      <c r="K772" s="1"/>
      <c r="L772" s="1"/>
      <c r="M772" s="14"/>
    </row>
    <row r="773" spans="1:13" x14ac:dyDescent="0.25">
      <c r="A773" s="8"/>
      <c r="B773" s="6"/>
      <c r="C773" s="1"/>
      <c r="D773" s="1"/>
      <c r="E773" s="1"/>
      <c r="F773" s="1"/>
      <c r="G773" s="1"/>
      <c r="K773" s="1"/>
      <c r="L773" s="1"/>
      <c r="M773" s="14"/>
    </row>
    <row r="774" spans="1:13" x14ac:dyDescent="0.25">
      <c r="A774" s="8"/>
      <c r="B774" s="6"/>
      <c r="C774" s="1"/>
      <c r="D774" s="1"/>
      <c r="E774" s="1"/>
      <c r="F774" s="1"/>
      <c r="G774" s="1"/>
      <c r="K774" s="1"/>
      <c r="L774" s="1"/>
      <c r="M774" s="14"/>
    </row>
    <row r="775" spans="1:13" x14ac:dyDescent="0.25">
      <c r="A775" s="8"/>
      <c r="B775" s="6"/>
      <c r="C775" s="1"/>
      <c r="D775" s="1"/>
      <c r="E775" s="1"/>
      <c r="F775" s="1"/>
      <c r="G775" s="1"/>
      <c r="K775" s="1"/>
      <c r="L775" s="1"/>
      <c r="M775" s="14"/>
    </row>
    <row r="776" spans="1:13" x14ac:dyDescent="0.25">
      <c r="A776" s="8"/>
      <c r="B776" s="6"/>
      <c r="C776" s="1"/>
      <c r="D776" s="1"/>
      <c r="E776" s="1"/>
      <c r="F776" s="1"/>
      <c r="G776" s="1"/>
      <c r="K776" s="1"/>
      <c r="L776" s="1"/>
      <c r="M776" s="14"/>
    </row>
    <row r="777" spans="1:13" x14ac:dyDescent="0.25">
      <c r="A777" s="8"/>
      <c r="B777" s="6"/>
      <c r="C777" s="1"/>
      <c r="D777" s="1"/>
      <c r="E777" s="1"/>
      <c r="F777" s="1"/>
      <c r="G777" s="1"/>
      <c r="K777" s="1"/>
      <c r="L777" s="1"/>
      <c r="M777" s="14"/>
    </row>
    <row r="778" spans="1:13" x14ac:dyDescent="0.25">
      <c r="A778" s="8"/>
      <c r="B778" s="6"/>
      <c r="C778" s="1"/>
      <c r="D778" s="1"/>
      <c r="E778" s="1"/>
      <c r="F778" s="1"/>
      <c r="G778" s="1"/>
      <c r="K778" s="1"/>
      <c r="L778" s="1"/>
      <c r="M778" s="14"/>
    </row>
    <row r="779" spans="1:13" x14ac:dyDescent="0.25">
      <c r="A779" s="8"/>
      <c r="B779" s="6"/>
      <c r="C779" s="1"/>
      <c r="D779" s="1"/>
      <c r="E779" s="1"/>
      <c r="F779" s="1"/>
      <c r="G779" s="1"/>
      <c r="K779" s="1"/>
      <c r="L779" s="1"/>
      <c r="M779" s="14"/>
    </row>
    <row r="780" spans="1:13" x14ac:dyDescent="0.25">
      <c r="A780" s="8"/>
      <c r="B780" s="6"/>
      <c r="C780" s="1"/>
      <c r="D780" s="1"/>
      <c r="E780" s="1"/>
      <c r="F780" s="1"/>
      <c r="G780" s="1"/>
      <c r="K780" s="1"/>
      <c r="L780" s="1"/>
      <c r="M780" s="14"/>
    </row>
    <row r="781" spans="1:13" x14ac:dyDescent="0.25">
      <c r="A781" s="8"/>
      <c r="B781" s="6"/>
      <c r="C781" s="1"/>
      <c r="D781" s="1"/>
      <c r="E781" s="1"/>
      <c r="F781" s="1"/>
      <c r="G781" s="1"/>
      <c r="K781" s="1"/>
      <c r="L781" s="1"/>
      <c r="M781" s="14"/>
    </row>
    <row r="782" spans="1:13" x14ac:dyDescent="0.25">
      <c r="A782" s="8"/>
      <c r="B782" s="6"/>
      <c r="C782" s="1"/>
      <c r="D782" s="1"/>
      <c r="E782" s="1"/>
      <c r="F782" s="1"/>
      <c r="G782" s="1"/>
      <c r="K782" s="1"/>
      <c r="L782" s="1"/>
      <c r="M782" s="14"/>
    </row>
    <row r="783" spans="1:13" x14ac:dyDescent="0.25">
      <c r="A783" s="8"/>
      <c r="B783" s="6"/>
      <c r="C783" s="1"/>
      <c r="D783" s="1"/>
      <c r="E783" s="1"/>
      <c r="F783" s="1"/>
      <c r="G783" s="1"/>
      <c r="K783" s="1"/>
      <c r="L783" s="1"/>
      <c r="M783" s="14"/>
    </row>
    <row r="784" spans="1:13" x14ac:dyDescent="0.25">
      <c r="A784" s="8"/>
      <c r="B784" s="6"/>
      <c r="C784" s="1"/>
      <c r="D784" s="1"/>
      <c r="E784" s="1"/>
      <c r="F784" s="1"/>
      <c r="G784" s="1"/>
      <c r="K784" s="1"/>
      <c r="L784" s="1"/>
      <c r="M784" s="14"/>
    </row>
    <row r="785" spans="1:13" x14ac:dyDescent="0.25">
      <c r="A785" s="8"/>
      <c r="B785" s="6"/>
      <c r="C785" s="1"/>
      <c r="D785" s="1"/>
      <c r="E785" s="1"/>
      <c r="F785" s="1"/>
      <c r="G785" s="1"/>
      <c r="K785" s="1"/>
      <c r="L785" s="1"/>
      <c r="M785" s="14"/>
    </row>
    <row r="786" spans="1:13" x14ac:dyDescent="0.25">
      <c r="A786" s="8"/>
      <c r="B786" s="6"/>
      <c r="C786" s="1"/>
      <c r="D786" s="1"/>
      <c r="E786" s="1"/>
      <c r="F786" s="1"/>
      <c r="G786" s="1"/>
      <c r="K786" s="1"/>
      <c r="L786" s="1"/>
      <c r="M786" s="14"/>
    </row>
    <row r="787" spans="1:13" x14ac:dyDescent="0.25">
      <c r="A787" s="8"/>
      <c r="B787" s="6"/>
      <c r="C787" s="1"/>
      <c r="D787" s="1"/>
      <c r="E787" s="1"/>
      <c r="F787" s="1"/>
      <c r="G787" s="1"/>
      <c r="K787" s="1"/>
      <c r="L787" s="1"/>
      <c r="M787" s="14"/>
    </row>
    <row r="788" spans="1:13" x14ac:dyDescent="0.25">
      <c r="A788" s="8"/>
      <c r="B788" s="6"/>
      <c r="C788" s="1"/>
      <c r="D788" s="1"/>
      <c r="E788" s="1"/>
      <c r="F788" s="1"/>
      <c r="G788" s="1"/>
      <c r="K788" s="1"/>
      <c r="L788" s="1"/>
      <c r="M788" s="14"/>
    </row>
    <row r="789" spans="1:13" x14ac:dyDescent="0.25">
      <c r="A789" s="8"/>
      <c r="B789" s="6"/>
      <c r="C789" s="1"/>
      <c r="D789" s="1"/>
      <c r="E789" s="1"/>
      <c r="F789" s="1"/>
      <c r="G789" s="1"/>
      <c r="K789" s="1"/>
      <c r="L789" s="1"/>
      <c r="M789" s="14"/>
    </row>
    <row r="790" spans="1:13" x14ac:dyDescent="0.25">
      <c r="A790" s="8"/>
      <c r="B790" s="6"/>
      <c r="C790" s="1"/>
      <c r="D790" s="1"/>
      <c r="E790" s="1"/>
      <c r="F790" s="1"/>
      <c r="G790" s="1"/>
      <c r="K790" s="1"/>
      <c r="L790" s="1"/>
      <c r="M790" s="14"/>
    </row>
    <row r="791" spans="1:13" x14ac:dyDescent="0.25">
      <c r="A791" s="8"/>
      <c r="B791" s="6"/>
      <c r="C791" s="1"/>
      <c r="D791" s="1"/>
      <c r="E791" s="1"/>
      <c r="F791" s="1"/>
      <c r="G791" s="1"/>
      <c r="K791" s="1"/>
      <c r="L791" s="1"/>
      <c r="M791" s="14"/>
    </row>
    <row r="792" spans="1:13" x14ac:dyDescent="0.25">
      <c r="A792" s="8"/>
      <c r="B792" s="6"/>
      <c r="C792" s="1"/>
      <c r="D792" s="1"/>
      <c r="E792" s="1"/>
      <c r="F792" s="1"/>
      <c r="G792" s="1"/>
      <c r="K792" s="1"/>
      <c r="L792" s="1"/>
      <c r="M792" s="14"/>
    </row>
    <row r="793" spans="1:13" x14ac:dyDescent="0.25">
      <c r="A793" s="8"/>
      <c r="B793" s="6"/>
      <c r="C793" s="1"/>
      <c r="D793" s="1"/>
      <c r="E793" s="1"/>
      <c r="F793" s="1"/>
      <c r="G793" s="1"/>
      <c r="K793" s="1"/>
      <c r="L793" s="1"/>
      <c r="M793" s="14"/>
    </row>
    <row r="794" spans="1:13" x14ac:dyDescent="0.25">
      <c r="A794" s="8"/>
      <c r="B794" s="6"/>
      <c r="C794" s="1"/>
      <c r="D794" s="1"/>
      <c r="E794" s="1"/>
      <c r="F794" s="1"/>
      <c r="G794" s="1"/>
      <c r="K794" s="1"/>
      <c r="L794" s="1"/>
      <c r="M794" s="14"/>
    </row>
    <row r="795" spans="1:13" x14ac:dyDescent="0.25">
      <c r="A795" s="8"/>
      <c r="B795" s="6"/>
      <c r="C795" s="1"/>
      <c r="D795" s="1"/>
      <c r="E795" s="1"/>
      <c r="F795" s="1"/>
      <c r="G795" s="1"/>
      <c r="K795" s="1"/>
      <c r="L795" s="1"/>
      <c r="M795" s="14"/>
    </row>
    <row r="796" spans="1:13" x14ac:dyDescent="0.25">
      <c r="A796" s="8"/>
      <c r="B796" s="6"/>
      <c r="C796" s="1"/>
      <c r="D796" s="1"/>
      <c r="E796" s="1"/>
      <c r="F796" s="1"/>
      <c r="G796" s="1"/>
      <c r="K796" s="1"/>
      <c r="L796" s="1"/>
      <c r="M796" s="14"/>
    </row>
    <row r="797" spans="1:13" x14ac:dyDescent="0.25">
      <c r="A797" s="8"/>
      <c r="B797" s="6"/>
      <c r="C797" s="1"/>
      <c r="D797" s="1"/>
      <c r="E797" s="1"/>
      <c r="F797" s="1"/>
      <c r="G797" s="1"/>
      <c r="K797" s="1"/>
      <c r="L797" s="1"/>
      <c r="M797" s="14"/>
    </row>
    <row r="798" spans="1:13" x14ac:dyDescent="0.25">
      <c r="A798" s="8"/>
      <c r="B798" s="6"/>
      <c r="C798" s="1"/>
      <c r="D798" s="1"/>
      <c r="E798" s="1"/>
      <c r="F798" s="1"/>
      <c r="G798" s="1"/>
      <c r="K798" s="1"/>
      <c r="L798" s="1"/>
      <c r="M798" s="14"/>
    </row>
    <row r="799" spans="1:13" x14ac:dyDescent="0.25">
      <c r="A799" s="8"/>
      <c r="B799" s="6"/>
      <c r="C799" s="1"/>
      <c r="D799" s="1"/>
      <c r="E799" s="1"/>
      <c r="F799" s="1"/>
      <c r="G799" s="1"/>
      <c r="K799" s="1"/>
      <c r="L799" s="1"/>
      <c r="M799" s="14"/>
    </row>
    <row r="800" spans="1:13" x14ac:dyDescent="0.25">
      <c r="A800" s="8"/>
      <c r="B800" s="6"/>
      <c r="C800" s="1"/>
      <c r="D800" s="1"/>
      <c r="E800" s="1"/>
      <c r="F800" s="1"/>
      <c r="G800" s="1"/>
      <c r="K800" s="1"/>
      <c r="L800" s="1"/>
      <c r="M800" s="14"/>
    </row>
    <row r="801" spans="1:13" x14ac:dyDescent="0.25">
      <c r="A801" s="8"/>
      <c r="B801" s="6"/>
      <c r="C801" s="1"/>
      <c r="D801" s="1"/>
      <c r="E801" s="1"/>
      <c r="F801" s="1"/>
      <c r="G801" s="1"/>
      <c r="K801" s="1"/>
      <c r="L801" s="1"/>
      <c r="M801" s="14"/>
    </row>
    <row r="802" spans="1:13" x14ac:dyDescent="0.25">
      <c r="A802" s="8"/>
      <c r="B802" s="6"/>
      <c r="C802" s="1"/>
      <c r="D802" s="1"/>
      <c r="E802" s="1"/>
      <c r="F802" s="1"/>
      <c r="G802" s="1"/>
      <c r="K802" s="1"/>
      <c r="L802" s="1"/>
      <c r="M802" s="14"/>
    </row>
    <row r="803" spans="1:13" x14ac:dyDescent="0.25">
      <c r="A803" s="8"/>
      <c r="B803" s="6"/>
      <c r="C803" s="1"/>
      <c r="D803" s="1"/>
      <c r="E803" s="1"/>
      <c r="F803" s="1"/>
      <c r="G803" s="1"/>
      <c r="K803" s="1"/>
      <c r="L803" s="1"/>
      <c r="M803" s="14"/>
    </row>
    <row r="804" spans="1:13" x14ac:dyDescent="0.25">
      <c r="A804" s="8"/>
      <c r="B804" s="6"/>
      <c r="C804" s="1"/>
      <c r="D804" s="1"/>
      <c r="E804" s="1"/>
      <c r="F804" s="1"/>
      <c r="G804" s="1"/>
      <c r="K804" s="1"/>
      <c r="L804" s="1"/>
      <c r="M804" s="14"/>
    </row>
    <row r="805" spans="1:13" x14ac:dyDescent="0.25">
      <c r="A805" s="8"/>
      <c r="B805" s="6"/>
      <c r="C805" s="1"/>
      <c r="D805" s="1"/>
      <c r="E805" s="1"/>
      <c r="F805" s="1"/>
      <c r="G805" s="1"/>
      <c r="K805" s="1"/>
      <c r="L805" s="1"/>
      <c r="M805" s="14"/>
    </row>
    <row r="806" spans="1:13" x14ac:dyDescent="0.25">
      <c r="A806" s="8"/>
      <c r="B806" s="6"/>
      <c r="C806" s="1"/>
      <c r="D806" s="1"/>
      <c r="E806" s="1"/>
      <c r="F806" s="1"/>
      <c r="G806" s="1"/>
      <c r="K806" s="1"/>
      <c r="L806" s="1"/>
      <c r="M806" s="14"/>
    </row>
    <row r="807" spans="1:13" x14ac:dyDescent="0.25">
      <c r="A807" s="8"/>
      <c r="B807" s="6"/>
      <c r="C807" s="1"/>
      <c r="D807" s="1"/>
      <c r="E807" s="1"/>
      <c r="F807" s="1"/>
      <c r="G807" s="1"/>
      <c r="K807" s="1"/>
      <c r="L807" s="1"/>
      <c r="M807" s="14"/>
    </row>
    <row r="808" spans="1:13" x14ac:dyDescent="0.25">
      <c r="A808" s="8"/>
      <c r="B808" s="6"/>
      <c r="C808" s="1"/>
      <c r="D808" s="1"/>
      <c r="E808" s="1"/>
      <c r="F808" s="1"/>
      <c r="G808" s="1"/>
      <c r="K808" s="1"/>
      <c r="L808" s="1"/>
      <c r="M808" s="14"/>
    </row>
    <row r="809" spans="1:13" x14ac:dyDescent="0.25">
      <c r="A809" s="8"/>
      <c r="B809" s="6"/>
      <c r="C809" s="1"/>
      <c r="D809" s="1"/>
      <c r="E809" s="1"/>
      <c r="F809" s="1"/>
      <c r="G809" s="1"/>
      <c r="K809" s="1"/>
      <c r="L809" s="1"/>
      <c r="M809" s="14"/>
    </row>
    <row r="810" spans="1:13" x14ac:dyDescent="0.25">
      <c r="A810" s="8"/>
      <c r="B810" s="6"/>
      <c r="C810" s="1"/>
      <c r="D810" s="1"/>
      <c r="E810" s="1"/>
      <c r="F810" s="1"/>
      <c r="G810" s="1"/>
      <c r="K810" s="1"/>
      <c r="L810" s="1"/>
      <c r="M810" s="14"/>
    </row>
    <row r="811" spans="1:13" x14ac:dyDescent="0.25">
      <c r="A811" s="8"/>
      <c r="B811" s="6"/>
      <c r="C811" s="1"/>
      <c r="D811" s="1"/>
      <c r="E811" s="1"/>
      <c r="F811" s="1"/>
      <c r="G811" s="1"/>
      <c r="K811" s="1"/>
      <c r="L811" s="1"/>
      <c r="M811" s="14"/>
    </row>
    <row r="812" spans="1:13" x14ac:dyDescent="0.25">
      <c r="A812" s="8"/>
      <c r="B812" s="6"/>
      <c r="C812" s="1"/>
      <c r="D812" s="1"/>
      <c r="E812" s="1"/>
      <c r="F812" s="1"/>
      <c r="G812" s="1"/>
      <c r="K812" s="1"/>
      <c r="L812" s="1"/>
      <c r="M812" s="14"/>
    </row>
    <row r="813" spans="1:13" x14ac:dyDescent="0.25">
      <c r="A813" s="8"/>
      <c r="B813" s="6"/>
      <c r="C813" s="1"/>
      <c r="D813" s="1"/>
      <c r="E813" s="1"/>
      <c r="F813" s="1"/>
      <c r="G813" s="1"/>
      <c r="K813" s="1"/>
      <c r="L813" s="1"/>
      <c r="M813" s="14"/>
    </row>
    <row r="814" spans="1:13" x14ac:dyDescent="0.25">
      <c r="A814" s="8"/>
      <c r="B814" s="6"/>
      <c r="C814" s="1"/>
      <c r="D814" s="1"/>
      <c r="E814" s="1"/>
      <c r="F814" s="1"/>
      <c r="G814" s="1"/>
      <c r="K814" s="1"/>
      <c r="L814" s="1"/>
      <c r="M814" s="14"/>
    </row>
    <row r="815" spans="1:13" x14ac:dyDescent="0.25">
      <c r="A815" s="8"/>
      <c r="B815" s="6"/>
      <c r="C815" s="1"/>
      <c r="D815" s="1"/>
      <c r="E815" s="1"/>
      <c r="F815" s="1"/>
      <c r="G815" s="1"/>
      <c r="K815" s="1"/>
      <c r="L815" s="1"/>
      <c r="M815" s="14"/>
    </row>
    <row r="816" spans="1:13" x14ac:dyDescent="0.25">
      <c r="A816" s="8"/>
      <c r="B816" s="6"/>
      <c r="C816" s="1"/>
      <c r="D816" s="1"/>
      <c r="E816" s="1"/>
      <c r="F816" s="1"/>
      <c r="G816" s="1"/>
      <c r="K816" s="1"/>
      <c r="L816" s="1"/>
      <c r="M816" s="14"/>
    </row>
    <row r="817" spans="1:13" x14ac:dyDescent="0.25">
      <c r="A817" s="8"/>
      <c r="B817" s="6"/>
      <c r="C817" s="1"/>
      <c r="D817" s="1"/>
      <c r="E817" s="1"/>
      <c r="F817" s="1"/>
      <c r="G817" s="1"/>
      <c r="K817" s="1"/>
      <c r="L817" s="1"/>
      <c r="M817" s="14"/>
    </row>
    <row r="818" spans="1:13" x14ac:dyDescent="0.25">
      <c r="A818" s="8"/>
      <c r="B818" s="6"/>
      <c r="C818" s="1"/>
      <c r="D818" s="1"/>
      <c r="E818" s="1"/>
      <c r="F818" s="1"/>
      <c r="G818" s="1"/>
      <c r="K818" s="1"/>
      <c r="L818" s="1"/>
      <c r="M818" s="14"/>
    </row>
    <row r="819" spans="1:13" x14ac:dyDescent="0.25">
      <c r="A819" s="8"/>
      <c r="B819" s="6"/>
      <c r="C819" s="1"/>
      <c r="D819" s="1"/>
      <c r="E819" s="1"/>
      <c r="F819" s="1"/>
      <c r="G819" s="1"/>
      <c r="K819" s="1"/>
      <c r="L819" s="1"/>
      <c r="M819" s="14"/>
    </row>
    <row r="820" spans="1:13" x14ac:dyDescent="0.25">
      <c r="A820" s="8"/>
      <c r="B820" s="6"/>
      <c r="C820" s="1"/>
      <c r="D820" s="1"/>
      <c r="E820" s="1"/>
      <c r="F820" s="1"/>
      <c r="G820" s="1"/>
      <c r="K820" s="1"/>
      <c r="L820" s="1"/>
      <c r="M820" s="14"/>
    </row>
    <row r="821" spans="1:13" x14ac:dyDescent="0.25">
      <c r="A821" s="8"/>
      <c r="B821" s="6"/>
      <c r="C821" s="1"/>
      <c r="D821" s="1"/>
      <c r="E821" s="1"/>
      <c r="F821" s="1"/>
      <c r="G821" s="1"/>
      <c r="K821" s="1"/>
      <c r="L821" s="1"/>
      <c r="M821" s="14"/>
    </row>
    <row r="822" spans="1:13" x14ac:dyDescent="0.25">
      <c r="A822" s="8"/>
      <c r="B822" s="6"/>
      <c r="C822" s="1"/>
      <c r="D822" s="1"/>
      <c r="E822" s="1"/>
      <c r="F822" s="1"/>
      <c r="G822" s="1"/>
      <c r="K822" s="1"/>
      <c r="L822" s="1"/>
      <c r="M822" s="14"/>
    </row>
    <row r="823" spans="1:13" x14ac:dyDescent="0.25">
      <c r="A823" s="8"/>
      <c r="B823" s="6"/>
      <c r="C823" s="1"/>
      <c r="D823" s="1"/>
      <c r="E823" s="1"/>
      <c r="F823" s="1"/>
      <c r="G823" s="1"/>
      <c r="K823" s="1"/>
      <c r="L823" s="1"/>
      <c r="M823" s="14"/>
    </row>
    <row r="824" spans="1:13" x14ac:dyDescent="0.25">
      <c r="A824" s="8"/>
      <c r="B824" s="6"/>
      <c r="C824" s="1"/>
      <c r="D824" s="1"/>
      <c r="E824" s="1"/>
      <c r="F824" s="1"/>
      <c r="G824" s="1"/>
      <c r="K824" s="1"/>
      <c r="L824" s="1"/>
      <c r="M824" s="14"/>
    </row>
    <row r="825" spans="1:13" x14ac:dyDescent="0.25">
      <c r="A825" s="8"/>
      <c r="B825" s="6"/>
      <c r="C825" s="1"/>
      <c r="D825" s="1"/>
      <c r="E825" s="1"/>
      <c r="F825" s="1"/>
      <c r="G825" s="1"/>
      <c r="K825" s="1"/>
      <c r="L825" s="1"/>
      <c r="M825" s="14"/>
    </row>
    <row r="826" spans="1:13" x14ac:dyDescent="0.25">
      <c r="A826" s="8"/>
      <c r="B826" s="6"/>
      <c r="C826" s="1"/>
      <c r="D826" s="1"/>
      <c r="E826" s="1"/>
      <c r="F826" s="1"/>
      <c r="G826" s="1"/>
      <c r="K826" s="1"/>
      <c r="L826" s="1"/>
      <c r="M826" s="14"/>
    </row>
    <row r="827" spans="1:13" x14ac:dyDescent="0.25">
      <c r="A827" s="8"/>
      <c r="B827" s="6"/>
      <c r="C827" s="1"/>
      <c r="D827" s="1"/>
      <c r="E827" s="1"/>
      <c r="F827" s="1"/>
      <c r="G827" s="1"/>
      <c r="K827" s="1"/>
      <c r="L827" s="1"/>
      <c r="M827" s="14"/>
    </row>
    <row r="828" spans="1:13" x14ac:dyDescent="0.25">
      <c r="A828" s="8"/>
      <c r="B828" s="6"/>
      <c r="C828" s="1"/>
      <c r="D828" s="1"/>
      <c r="E828" s="1"/>
      <c r="F828" s="1"/>
      <c r="G828" s="1"/>
      <c r="K828" s="1"/>
      <c r="L828" s="1"/>
      <c r="M828" s="14"/>
    </row>
    <row r="829" spans="1:13" x14ac:dyDescent="0.25">
      <c r="A829" s="8"/>
      <c r="B829" s="6"/>
      <c r="C829" s="1"/>
      <c r="D829" s="1"/>
      <c r="E829" s="1"/>
      <c r="F829" s="1"/>
      <c r="G829" s="1"/>
      <c r="K829" s="1"/>
      <c r="L829" s="1"/>
      <c r="M829" s="14"/>
    </row>
    <row r="830" spans="1:13" x14ac:dyDescent="0.25">
      <c r="A830" s="8"/>
      <c r="B830" s="6"/>
      <c r="C830" s="1"/>
      <c r="D830" s="1"/>
      <c r="E830" s="1"/>
      <c r="F830" s="1"/>
      <c r="G830" s="1"/>
      <c r="K830" s="1"/>
      <c r="L830" s="1"/>
      <c r="M830" s="14"/>
    </row>
    <row r="831" spans="1:13" x14ac:dyDescent="0.25">
      <c r="A831" s="8"/>
      <c r="B831" s="6"/>
      <c r="C831" s="1"/>
      <c r="D831" s="1"/>
      <c r="E831" s="1"/>
      <c r="F831" s="1"/>
      <c r="G831" s="1"/>
      <c r="K831" s="1"/>
      <c r="L831" s="1"/>
      <c r="M831" s="14"/>
    </row>
    <row r="832" spans="1:13" x14ac:dyDescent="0.25">
      <c r="A832" s="8"/>
      <c r="B832" s="6"/>
      <c r="C832" s="1"/>
      <c r="D832" s="1"/>
      <c r="E832" s="1"/>
      <c r="F832" s="1"/>
      <c r="G832" s="1"/>
      <c r="K832" s="1"/>
      <c r="L832" s="1"/>
      <c r="M832" s="14"/>
    </row>
    <row r="833" spans="1:13" x14ac:dyDescent="0.25">
      <c r="A833" s="8"/>
      <c r="B833" s="6"/>
      <c r="C833" s="1"/>
      <c r="D833" s="1"/>
      <c r="E833" s="1"/>
      <c r="F833" s="1"/>
      <c r="G833" s="1"/>
      <c r="K833" s="1"/>
      <c r="L833" s="1"/>
      <c r="M833" s="14"/>
    </row>
    <row r="834" spans="1:13" x14ac:dyDescent="0.25">
      <c r="A834" s="8"/>
      <c r="B834" s="6"/>
      <c r="C834" s="1"/>
      <c r="D834" s="1"/>
      <c r="E834" s="1"/>
      <c r="F834" s="1"/>
      <c r="G834" s="1"/>
      <c r="K834" s="1"/>
      <c r="L834" s="1"/>
      <c r="M834" s="14"/>
    </row>
    <row r="835" spans="1:13" x14ac:dyDescent="0.25">
      <c r="A835" s="8"/>
      <c r="B835" s="6"/>
      <c r="C835" s="1"/>
      <c r="D835" s="1"/>
      <c r="E835" s="1"/>
      <c r="F835" s="1"/>
      <c r="G835" s="1"/>
      <c r="K835" s="1"/>
      <c r="L835" s="1"/>
      <c r="M835" s="14"/>
    </row>
    <row r="836" spans="1:13" x14ac:dyDescent="0.25">
      <c r="A836" s="8"/>
      <c r="B836" s="6"/>
      <c r="C836" s="1"/>
      <c r="D836" s="1"/>
      <c r="E836" s="1"/>
      <c r="F836" s="1"/>
      <c r="G836" s="1"/>
      <c r="K836" s="1"/>
      <c r="L836" s="1"/>
      <c r="M836" s="14"/>
    </row>
    <row r="837" spans="1:13" x14ac:dyDescent="0.25">
      <c r="A837" s="8"/>
      <c r="B837" s="6"/>
      <c r="C837" s="1"/>
      <c r="D837" s="1"/>
      <c r="E837" s="1"/>
      <c r="F837" s="1"/>
      <c r="G837" s="1"/>
      <c r="K837" s="1"/>
      <c r="L837" s="1"/>
      <c r="M837" s="14"/>
    </row>
    <row r="838" spans="1:13" x14ac:dyDescent="0.25">
      <c r="A838" s="8"/>
      <c r="B838" s="6"/>
      <c r="C838" s="1"/>
      <c r="D838" s="1"/>
      <c r="E838" s="1"/>
      <c r="F838" s="1"/>
      <c r="G838" s="1"/>
      <c r="K838" s="1"/>
      <c r="L838" s="1"/>
      <c r="M838" s="14"/>
    </row>
    <row r="839" spans="1:13" x14ac:dyDescent="0.25">
      <c r="A839" s="8"/>
      <c r="B839" s="6"/>
      <c r="C839" s="1"/>
      <c r="D839" s="1"/>
      <c r="E839" s="1"/>
      <c r="F839" s="1"/>
      <c r="G839" s="1"/>
      <c r="K839" s="1"/>
      <c r="L839" s="1"/>
      <c r="M839" s="14"/>
    </row>
    <row r="840" spans="1:13" x14ac:dyDescent="0.25">
      <c r="A840" s="8"/>
      <c r="B840" s="6"/>
      <c r="C840" s="1"/>
      <c r="D840" s="1"/>
      <c r="E840" s="1"/>
      <c r="F840" s="1"/>
      <c r="G840" s="1"/>
      <c r="K840" s="1"/>
      <c r="L840" s="1"/>
      <c r="M840" s="14"/>
    </row>
    <row r="841" spans="1:13" x14ac:dyDescent="0.25">
      <c r="A841" s="8"/>
      <c r="B841" s="6"/>
      <c r="C841" s="1"/>
      <c r="D841" s="1"/>
      <c r="E841" s="1"/>
      <c r="F841" s="1"/>
      <c r="G841" s="1"/>
      <c r="K841" s="1"/>
      <c r="L841" s="1"/>
      <c r="M841" s="14"/>
    </row>
    <row r="842" spans="1:13" x14ac:dyDescent="0.25">
      <c r="A842" s="8"/>
      <c r="B842" s="6"/>
      <c r="C842" s="1"/>
      <c r="D842" s="1"/>
      <c r="E842" s="1"/>
      <c r="F842" s="1"/>
      <c r="G842" s="1"/>
      <c r="K842" s="1"/>
      <c r="L842" s="1"/>
      <c r="M842" s="14"/>
    </row>
    <row r="843" spans="1:13" x14ac:dyDescent="0.25">
      <c r="A843" s="8"/>
      <c r="B843" s="6"/>
      <c r="C843" s="1"/>
      <c r="D843" s="1"/>
      <c r="E843" s="1"/>
      <c r="F843" s="1"/>
      <c r="G843" s="1"/>
      <c r="K843" s="1"/>
      <c r="L843" s="1"/>
      <c r="M843" s="14"/>
    </row>
    <row r="844" spans="1:13" x14ac:dyDescent="0.25">
      <c r="A844" s="8"/>
      <c r="B844" s="6"/>
      <c r="C844" s="1"/>
      <c r="D844" s="1"/>
      <c r="E844" s="1"/>
      <c r="F844" s="1"/>
      <c r="G844" s="1"/>
      <c r="K844" s="1"/>
      <c r="L844" s="1"/>
      <c r="M844" s="14"/>
    </row>
    <row r="845" spans="1:13" x14ac:dyDescent="0.25">
      <c r="A845" s="8"/>
      <c r="B845" s="6"/>
      <c r="C845" s="1"/>
      <c r="D845" s="1"/>
      <c r="E845" s="1"/>
      <c r="F845" s="1"/>
      <c r="G845" s="1"/>
      <c r="K845" s="1"/>
      <c r="L845" s="1"/>
      <c r="M845" s="14"/>
    </row>
    <row r="846" spans="1:13" x14ac:dyDescent="0.25">
      <c r="A846" s="8"/>
      <c r="B846" s="6"/>
      <c r="C846" s="1"/>
      <c r="D846" s="1"/>
      <c r="E846" s="1"/>
      <c r="F846" s="1"/>
      <c r="G846" s="1"/>
      <c r="K846" s="1"/>
      <c r="L846" s="1"/>
      <c r="M846" s="14"/>
    </row>
    <row r="847" spans="1:13" x14ac:dyDescent="0.25">
      <c r="A847" s="8"/>
      <c r="B847" s="6"/>
      <c r="C847" s="1"/>
      <c r="D847" s="1"/>
      <c r="E847" s="1"/>
      <c r="F847" s="1"/>
      <c r="G847" s="1"/>
      <c r="K847" s="1"/>
      <c r="L847" s="1"/>
      <c r="M847" s="14"/>
    </row>
    <row r="848" spans="1:13" x14ac:dyDescent="0.25">
      <c r="A848" s="8"/>
      <c r="B848" s="6"/>
      <c r="C848" s="1"/>
      <c r="D848" s="1"/>
      <c r="E848" s="1"/>
      <c r="F848" s="1"/>
      <c r="G848" s="1"/>
      <c r="K848" s="1"/>
      <c r="L848" s="1"/>
      <c r="M848" s="14"/>
    </row>
    <row r="849" spans="1:13" x14ac:dyDescent="0.25">
      <c r="A849" s="8"/>
      <c r="B849" s="6"/>
      <c r="C849" s="1"/>
      <c r="D849" s="1"/>
      <c r="E849" s="1"/>
      <c r="F849" s="1"/>
      <c r="G849" s="1"/>
      <c r="K849" s="1"/>
      <c r="L849" s="1"/>
      <c r="M849" s="14"/>
    </row>
    <row r="850" spans="1:13" x14ac:dyDescent="0.25">
      <c r="A850" s="8"/>
      <c r="B850" s="6"/>
      <c r="C850" s="1"/>
      <c r="D850" s="1"/>
      <c r="E850" s="1"/>
      <c r="F850" s="1"/>
      <c r="G850" s="1"/>
      <c r="K850" s="1"/>
      <c r="L850" s="1"/>
      <c r="M850" s="14"/>
    </row>
    <row r="851" spans="1:13" x14ac:dyDescent="0.25">
      <c r="A851" s="8"/>
      <c r="B851" s="6"/>
      <c r="C851" s="1"/>
      <c r="D851" s="1"/>
      <c r="E851" s="1"/>
      <c r="F851" s="1"/>
      <c r="G851" s="1"/>
      <c r="K851" s="1"/>
      <c r="L851" s="1"/>
      <c r="M851" s="14"/>
    </row>
    <row r="852" spans="1:13" x14ac:dyDescent="0.25">
      <c r="A852" s="8"/>
      <c r="B852" s="6"/>
      <c r="C852" s="1"/>
      <c r="D852" s="1"/>
      <c r="E852" s="1"/>
      <c r="F852" s="1"/>
      <c r="G852" s="1"/>
      <c r="K852" s="1"/>
      <c r="L852" s="1"/>
      <c r="M852" s="14"/>
    </row>
    <row r="853" spans="1:13" x14ac:dyDescent="0.25">
      <c r="A853" s="8"/>
      <c r="B853" s="6"/>
      <c r="C853" s="1"/>
      <c r="D853" s="1"/>
      <c r="E853" s="1"/>
      <c r="F853" s="1"/>
      <c r="G853" s="1"/>
      <c r="K853" s="1"/>
      <c r="L853" s="1"/>
      <c r="M853" s="14"/>
    </row>
    <row r="854" spans="1:13" x14ac:dyDescent="0.25">
      <c r="A854" s="8"/>
      <c r="B854" s="6"/>
      <c r="C854" s="1"/>
      <c r="D854" s="1"/>
      <c r="E854" s="1"/>
      <c r="F854" s="1"/>
      <c r="G854" s="1"/>
      <c r="K854" s="1"/>
      <c r="L854" s="1"/>
      <c r="M854" s="14"/>
    </row>
    <row r="855" spans="1:13" x14ac:dyDescent="0.25">
      <c r="A855" s="8"/>
      <c r="B855" s="6"/>
      <c r="C855" s="1"/>
      <c r="D855" s="1"/>
      <c r="E855" s="1"/>
      <c r="F855" s="1"/>
      <c r="G855" s="1"/>
      <c r="K855" s="1"/>
      <c r="L855" s="1"/>
      <c r="M855" s="14"/>
    </row>
    <row r="856" spans="1:13" x14ac:dyDescent="0.25">
      <c r="A856" s="8"/>
      <c r="B856" s="6"/>
      <c r="C856" s="1"/>
      <c r="D856" s="1"/>
      <c r="E856" s="1"/>
      <c r="F856" s="1"/>
      <c r="G856" s="1"/>
      <c r="K856" s="1"/>
      <c r="L856" s="1"/>
      <c r="M856" s="14"/>
    </row>
    <row r="857" spans="1:13" x14ac:dyDescent="0.25">
      <c r="A857" s="8"/>
      <c r="B857" s="6"/>
      <c r="C857" s="1"/>
      <c r="D857" s="1"/>
      <c r="E857" s="1"/>
      <c r="F857" s="1"/>
      <c r="G857" s="1"/>
      <c r="K857" s="1"/>
      <c r="L857" s="1"/>
      <c r="M857" s="14"/>
    </row>
    <row r="858" spans="1:13" x14ac:dyDescent="0.25">
      <c r="A858" s="8"/>
      <c r="B858" s="6"/>
      <c r="C858" s="1"/>
      <c r="D858" s="1"/>
      <c r="E858" s="1"/>
      <c r="F858" s="1"/>
      <c r="G858" s="1"/>
      <c r="K858" s="1"/>
      <c r="L858" s="1"/>
      <c r="M858" s="14"/>
    </row>
    <row r="859" spans="1:13" x14ac:dyDescent="0.25">
      <c r="A859" s="8"/>
      <c r="B859" s="6"/>
      <c r="C859" s="1"/>
      <c r="D859" s="1"/>
      <c r="E859" s="1"/>
      <c r="F859" s="1"/>
      <c r="G859" s="1"/>
      <c r="K859" s="1"/>
      <c r="L859" s="1"/>
      <c r="M859" s="14"/>
    </row>
    <row r="860" spans="1:13" x14ac:dyDescent="0.25">
      <c r="A860" s="8"/>
      <c r="B860" s="6"/>
      <c r="C860" s="1"/>
      <c r="D860" s="1"/>
      <c r="E860" s="1"/>
      <c r="F860" s="1"/>
      <c r="G860" s="1"/>
      <c r="K860" s="1"/>
      <c r="L860" s="1"/>
      <c r="M860" s="14"/>
    </row>
    <row r="861" spans="1:13" x14ac:dyDescent="0.25">
      <c r="A861" s="8"/>
      <c r="B861" s="6"/>
      <c r="C861" s="1"/>
      <c r="D861" s="1"/>
      <c r="E861" s="1"/>
      <c r="F861" s="1"/>
      <c r="G861" s="1"/>
      <c r="K861" s="1"/>
      <c r="L861" s="1"/>
      <c r="M861" s="14"/>
    </row>
    <row r="862" spans="1:13" x14ac:dyDescent="0.25">
      <c r="A862" s="8"/>
      <c r="B862" s="6"/>
      <c r="C862" s="1"/>
      <c r="D862" s="1"/>
      <c r="E862" s="1"/>
      <c r="F862" s="1"/>
      <c r="G862" s="1"/>
      <c r="K862" s="1"/>
      <c r="L862" s="1"/>
      <c r="M862" s="14"/>
    </row>
    <row r="863" spans="1:13" x14ac:dyDescent="0.25">
      <c r="A863" s="8"/>
      <c r="B863" s="6"/>
      <c r="C863" s="1"/>
      <c r="D863" s="1"/>
      <c r="E863" s="1"/>
      <c r="F863" s="1"/>
      <c r="G863" s="1"/>
      <c r="K863" s="1"/>
      <c r="L863" s="1"/>
      <c r="M863" s="14"/>
    </row>
    <row r="864" spans="1:13" x14ac:dyDescent="0.25">
      <c r="A864" s="8"/>
      <c r="B864" s="6"/>
      <c r="C864" s="1"/>
      <c r="D864" s="1"/>
      <c r="E864" s="1"/>
      <c r="F864" s="1"/>
      <c r="G864" s="1"/>
      <c r="K864" s="1"/>
      <c r="L864" s="1"/>
      <c r="M864" s="14"/>
    </row>
    <row r="865" spans="1:13" x14ac:dyDescent="0.25">
      <c r="A865" s="8"/>
      <c r="B865" s="6"/>
      <c r="C865" s="1"/>
      <c r="D865" s="1"/>
      <c r="E865" s="1"/>
      <c r="F865" s="1"/>
      <c r="G865" s="1"/>
      <c r="K865" s="1"/>
      <c r="L865" s="1"/>
      <c r="M865" s="14"/>
    </row>
    <row r="866" spans="1:13" x14ac:dyDescent="0.25">
      <c r="A866" s="8"/>
      <c r="B866" s="6"/>
      <c r="C866" s="1"/>
      <c r="D866" s="1"/>
      <c r="E866" s="1"/>
      <c r="F866" s="1"/>
      <c r="G866" s="1"/>
      <c r="K866" s="1"/>
      <c r="L866" s="1"/>
      <c r="M866" s="14"/>
    </row>
    <row r="867" spans="1:13" x14ac:dyDescent="0.25">
      <c r="A867" s="8"/>
      <c r="B867" s="6"/>
      <c r="C867" s="1"/>
      <c r="D867" s="1"/>
      <c r="E867" s="1"/>
      <c r="F867" s="1"/>
      <c r="G867" s="1"/>
      <c r="K867" s="1"/>
      <c r="L867" s="1"/>
      <c r="M867" s="14"/>
    </row>
    <row r="868" spans="1:13" x14ac:dyDescent="0.25">
      <c r="A868" s="8"/>
      <c r="B868" s="6"/>
      <c r="C868" s="1"/>
      <c r="D868" s="1"/>
      <c r="E868" s="1"/>
      <c r="F868" s="1"/>
      <c r="G868" s="1"/>
      <c r="K868" s="1"/>
      <c r="L868" s="1"/>
      <c r="M868" s="14"/>
    </row>
    <row r="869" spans="1:13" x14ac:dyDescent="0.25">
      <c r="A869" s="8"/>
      <c r="B869" s="6"/>
      <c r="C869" s="1"/>
      <c r="D869" s="1"/>
      <c r="E869" s="1"/>
      <c r="F869" s="1"/>
      <c r="G869" s="1"/>
      <c r="K869" s="1"/>
      <c r="L869" s="1"/>
      <c r="M869" s="14"/>
    </row>
    <row r="870" spans="1:13" x14ac:dyDescent="0.25">
      <c r="A870" s="8"/>
      <c r="B870" s="6"/>
      <c r="C870" s="1"/>
      <c r="D870" s="1"/>
      <c r="E870" s="1"/>
      <c r="F870" s="1"/>
      <c r="G870" s="1"/>
      <c r="K870" s="1"/>
      <c r="L870" s="1"/>
      <c r="M870" s="14"/>
    </row>
    <row r="871" spans="1:13" x14ac:dyDescent="0.25">
      <c r="A871" s="8"/>
      <c r="B871" s="6"/>
      <c r="C871" s="1"/>
      <c r="D871" s="1"/>
      <c r="E871" s="1"/>
      <c r="F871" s="1"/>
      <c r="G871" s="1"/>
      <c r="K871" s="1"/>
      <c r="L871" s="1"/>
      <c r="M871" s="14"/>
    </row>
    <row r="872" spans="1:13" x14ac:dyDescent="0.25">
      <c r="A872" s="8"/>
      <c r="B872" s="6"/>
      <c r="C872" s="1"/>
      <c r="D872" s="1"/>
      <c r="E872" s="1"/>
      <c r="F872" s="1"/>
      <c r="G872" s="1"/>
      <c r="K872" s="1"/>
      <c r="L872" s="1"/>
      <c r="M872" s="14"/>
    </row>
    <row r="873" spans="1:13" x14ac:dyDescent="0.25">
      <c r="A873" s="8"/>
      <c r="B873" s="6"/>
      <c r="C873" s="1"/>
      <c r="D873" s="1"/>
      <c r="E873" s="1"/>
      <c r="F873" s="1"/>
      <c r="G873" s="1"/>
      <c r="K873" s="1"/>
      <c r="L873" s="1"/>
      <c r="M873" s="14"/>
    </row>
    <row r="874" spans="1:13" x14ac:dyDescent="0.25">
      <c r="A874" s="8"/>
      <c r="B874" s="6"/>
      <c r="C874" s="1"/>
      <c r="D874" s="1"/>
      <c r="E874" s="1"/>
      <c r="F874" s="1"/>
      <c r="G874" s="1"/>
      <c r="K874" s="1"/>
      <c r="L874" s="1"/>
      <c r="M874" s="14"/>
    </row>
    <row r="875" spans="1:13" x14ac:dyDescent="0.25">
      <c r="A875" s="8"/>
      <c r="B875" s="6"/>
      <c r="C875" s="1"/>
      <c r="D875" s="1"/>
      <c r="E875" s="1"/>
      <c r="F875" s="1"/>
      <c r="G875" s="1"/>
      <c r="K875" s="1"/>
      <c r="L875" s="1"/>
      <c r="M875" s="14"/>
    </row>
    <row r="876" spans="1:13" x14ac:dyDescent="0.25">
      <c r="A876" s="8"/>
      <c r="B876" s="6"/>
      <c r="C876" s="1"/>
      <c r="D876" s="1"/>
      <c r="E876" s="1"/>
      <c r="F876" s="1"/>
      <c r="G876" s="1"/>
      <c r="K876" s="1"/>
      <c r="L876" s="1"/>
      <c r="M876" s="14"/>
    </row>
    <row r="877" spans="1:13" x14ac:dyDescent="0.25">
      <c r="A877" s="8"/>
      <c r="B877" s="6"/>
      <c r="C877" s="1"/>
      <c r="D877" s="1"/>
      <c r="E877" s="1"/>
      <c r="F877" s="1"/>
      <c r="G877" s="1"/>
      <c r="K877" s="1"/>
      <c r="L877" s="1"/>
      <c r="M877" s="14"/>
    </row>
    <row r="878" spans="1:13" x14ac:dyDescent="0.25">
      <c r="A878" s="8"/>
      <c r="B878" s="6"/>
      <c r="C878" s="1"/>
      <c r="D878" s="1"/>
      <c r="E878" s="1"/>
      <c r="F878" s="1"/>
      <c r="G878" s="1"/>
      <c r="K878" s="1"/>
      <c r="L878" s="1"/>
      <c r="M878" s="14"/>
    </row>
    <row r="879" spans="1:13" x14ac:dyDescent="0.25">
      <c r="A879" s="8"/>
      <c r="B879" s="6"/>
      <c r="C879" s="1"/>
      <c r="D879" s="1"/>
      <c r="E879" s="1"/>
      <c r="F879" s="1"/>
      <c r="G879" s="1"/>
      <c r="K879" s="1"/>
      <c r="L879" s="1"/>
      <c r="M879" s="14"/>
    </row>
    <row r="880" spans="1:13" x14ac:dyDescent="0.25">
      <c r="A880" s="8"/>
      <c r="B880" s="6"/>
      <c r="C880" s="1"/>
      <c r="D880" s="1"/>
      <c r="E880" s="1"/>
      <c r="F880" s="1"/>
      <c r="G880" s="1"/>
      <c r="K880" s="1"/>
      <c r="L880" s="1"/>
      <c r="M880" s="14"/>
    </row>
    <row r="881" spans="1:13" x14ac:dyDescent="0.25">
      <c r="A881" s="8"/>
      <c r="B881" s="6"/>
      <c r="C881" s="1"/>
      <c r="D881" s="1"/>
      <c r="E881" s="1"/>
      <c r="F881" s="1"/>
      <c r="G881" s="1"/>
      <c r="K881" s="1"/>
      <c r="L881" s="1"/>
      <c r="M881" s="14"/>
    </row>
    <row r="882" spans="1:13" x14ac:dyDescent="0.25">
      <c r="A882" s="8"/>
      <c r="B882" s="6"/>
      <c r="C882" s="1"/>
      <c r="D882" s="1"/>
      <c r="E882" s="1"/>
      <c r="F882" s="1"/>
      <c r="G882" s="1"/>
      <c r="K882" s="1"/>
      <c r="L882" s="1"/>
      <c r="M882" s="14"/>
    </row>
    <row r="883" spans="1:13" x14ac:dyDescent="0.25">
      <c r="A883" s="8"/>
      <c r="B883" s="6"/>
      <c r="C883" s="1"/>
      <c r="D883" s="1"/>
      <c r="E883" s="1"/>
      <c r="F883" s="1"/>
      <c r="G883" s="1"/>
      <c r="K883" s="1"/>
      <c r="L883" s="1"/>
      <c r="M883" s="14"/>
    </row>
    <row r="884" spans="1:13" x14ac:dyDescent="0.25">
      <c r="A884" s="8"/>
      <c r="B884" s="6"/>
      <c r="C884" s="1"/>
      <c r="D884" s="1"/>
      <c r="E884" s="1"/>
      <c r="F884" s="1"/>
      <c r="G884" s="1"/>
      <c r="K884" s="1"/>
      <c r="L884" s="1"/>
      <c r="M884" s="14"/>
    </row>
    <row r="885" spans="1:13" x14ac:dyDescent="0.25">
      <c r="A885" s="8"/>
      <c r="B885" s="6"/>
      <c r="C885" s="1"/>
      <c r="D885" s="1"/>
      <c r="E885" s="1"/>
      <c r="F885" s="1"/>
      <c r="G885" s="1"/>
      <c r="K885" s="1"/>
      <c r="L885" s="1"/>
      <c r="M885" s="14"/>
    </row>
    <row r="886" spans="1:13" x14ac:dyDescent="0.25">
      <c r="A886" s="8"/>
      <c r="B886" s="6"/>
      <c r="C886" s="1"/>
      <c r="D886" s="1"/>
      <c r="E886" s="1"/>
      <c r="F886" s="1"/>
      <c r="G886" s="1"/>
      <c r="K886" s="1"/>
      <c r="L886" s="1"/>
      <c r="M886" s="14"/>
    </row>
    <row r="887" spans="1:13" x14ac:dyDescent="0.25">
      <c r="A887" s="8"/>
      <c r="B887" s="6"/>
      <c r="C887" s="1"/>
      <c r="D887" s="1"/>
      <c r="E887" s="1"/>
      <c r="F887" s="1"/>
      <c r="G887" s="1"/>
      <c r="K887" s="1"/>
      <c r="L887" s="1"/>
      <c r="M887" s="14"/>
    </row>
    <row r="888" spans="1:13" x14ac:dyDescent="0.25">
      <c r="A888" s="8"/>
      <c r="B888" s="6"/>
      <c r="C888" s="1"/>
      <c r="D888" s="1"/>
      <c r="E888" s="1"/>
      <c r="F888" s="1"/>
      <c r="G888" s="1"/>
      <c r="K888" s="1"/>
      <c r="L888" s="1"/>
      <c r="M888" s="14"/>
    </row>
    <row r="889" spans="1:13" x14ac:dyDescent="0.25">
      <c r="A889" s="8"/>
      <c r="B889" s="6"/>
      <c r="C889" s="1"/>
      <c r="D889" s="1"/>
      <c r="E889" s="1"/>
      <c r="F889" s="1"/>
      <c r="G889" s="1"/>
      <c r="K889" s="1"/>
      <c r="L889" s="1"/>
      <c r="M889" s="14"/>
    </row>
    <row r="890" spans="1:13" x14ac:dyDescent="0.25">
      <c r="A890" s="8"/>
      <c r="B890" s="6"/>
      <c r="C890" s="1"/>
      <c r="D890" s="1"/>
      <c r="E890" s="1"/>
      <c r="F890" s="1"/>
      <c r="G890" s="1"/>
      <c r="K890" s="1"/>
      <c r="L890" s="1"/>
      <c r="M890" s="14"/>
    </row>
    <row r="891" spans="1:13" x14ac:dyDescent="0.25">
      <c r="A891" s="8"/>
      <c r="B891" s="6"/>
      <c r="C891" s="1"/>
      <c r="D891" s="1"/>
      <c r="E891" s="1"/>
      <c r="F891" s="1"/>
      <c r="G891" s="1"/>
      <c r="K891" s="1"/>
      <c r="L891" s="1"/>
      <c r="M891" s="14"/>
    </row>
    <row r="892" spans="1:13" x14ac:dyDescent="0.25">
      <c r="A892" s="8"/>
      <c r="B892" s="6"/>
      <c r="C892" s="1"/>
      <c r="D892" s="1"/>
      <c r="E892" s="1"/>
      <c r="F892" s="1"/>
      <c r="G892" s="1"/>
      <c r="K892" s="1"/>
      <c r="L892" s="1"/>
      <c r="M892" s="14"/>
    </row>
    <row r="893" spans="1:13" x14ac:dyDescent="0.25">
      <c r="A893" s="8"/>
      <c r="B893" s="6"/>
      <c r="C893" s="1"/>
      <c r="D893" s="1"/>
      <c r="E893" s="1"/>
      <c r="F893" s="1"/>
      <c r="G893" s="1"/>
      <c r="K893" s="1"/>
      <c r="L893" s="1"/>
      <c r="M893" s="14"/>
    </row>
    <row r="894" spans="1:13" x14ac:dyDescent="0.25">
      <c r="A894" s="8"/>
      <c r="B894" s="6"/>
      <c r="C894" s="1"/>
      <c r="D894" s="1"/>
      <c r="E894" s="1"/>
      <c r="F894" s="1"/>
      <c r="G894" s="1"/>
      <c r="K894" s="1"/>
      <c r="L894" s="1"/>
      <c r="M894" s="14"/>
    </row>
    <row r="895" spans="1:13" x14ac:dyDescent="0.25">
      <c r="A895" s="8"/>
      <c r="B895" s="6"/>
      <c r="C895" s="1"/>
      <c r="D895" s="1"/>
      <c r="E895" s="1"/>
      <c r="F895" s="1"/>
      <c r="G895" s="1"/>
      <c r="K895" s="1"/>
      <c r="L895" s="1"/>
      <c r="M895" s="14"/>
    </row>
    <row r="896" spans="1:13" x14ac:dyDescent="0.25">
      <c r="A896" s="8"/>
      <c r="B896" s="6"/>
      <c r="C896" s="1"/>
      <c r="D896" s="1"/>
      <c r="E896" s="1"/>
      <c r="F896" s="1"/>
      <c r="G896" s="1"/>
      <c r="K896" s="1"/>
      <c r="L896" s="1"/>
      <c r="M896" s="14"/>
    </row>
    <row r="897" spans="1:13" x14ac:dyDescent="0.25">
      <c r="A897" s="8"/>
      <c r="B897" s="6"/>
      <c r="C897" s="1"/>
      <c r="D897" s="1"/>
      <c r="E897" s="1"/>
      <c r="F897" s="1"/>
      <c r="G897" s="1"/>
      <c r="K897" s="1"/>
      <c r="L897" s="1"/>
      <c r="M897" s="14"/>
    </row>
    <row r="898" spans="1:13" x14ac:dyDescent="0.25">
      <c r="A898" s="8"/>
      <c r="B898" s="6"/>
      <c r="C898" s="1"/>
      <c r="D898" s="1"/>
      <c r="E898" s="1"/>
      <c r="F898" s="1"/>
      <c r="G898" s="1"/>
      <c r="K898" s="1"/>
      <c r="L898" s="1"/>
      <c r="M898" s="14"/>
    </row>
    <row r="899" spans="1:13" x14ac:dyDescent="0.25">
      <c r="A899" s="8"/>
      <c r="B899" s="6"/>
      <c r="C899" s="1"/>
      <c r="D899" s="1"/>
      <c r="E899" s="1"/>
      <c r="F899" s="1"/>
      <c r="G899" s="1"/>
      <c r="K899" s="1"/>
      <c r="L899" s="1"/>
      <c r="M899" s="14"/>
    </row>
    <row r="900" spans="1:13" x14ac:dyDescent="0.25">
      <c r="A900" s="8"/>
      <c r="B900" s="6"/>
      <c r="C900" s="1"/>
      <c r="D900" s="1"/>
      <c r="E900" s="1"/>
      <c r="F900" s="1"/>
      <c r="G900" s="1"/>
      <c r="K900" s="1"/>
      <c r="L900" s="1"/>
      <c r="M900" s="14"/>
    </row>
    <row r="901" spans="1:13" x14ac:dyDescent="0.25">
      <c r="A901" s="8"/>
      <c r="B901" s="6"/>
      <c r="C901" s="1"/>
      <c r="D901" s="1"/>
      <c r="E901" s="1"/>
      <c r="F901" s="1"/>
      <c r="G901" s="1"/>
      <c r="K901" s="1"/>
      <c r="L901" s="1"/>
      <c r="M901" s="14"/>
    </row>
    <row r="902" spans="1:13" x14ac:dyDescent="0.25">
      <c r="A902" s="8"/>
      <c r="B902" s="6"/>
      <c r="C902" s="1"/>
      <c r="D902" s="1"/>
      <c r="E902" s="1"/>
      <c r="F902" s="1"/>
      <c r="G902" s="1"/>
      <c r="K902" s="1"/>
      <c r="L902" s="1"/>
      <c r="M902" s="14"/>
    </row>
    <row r="903" spans="1:13" x14ac:dyDescent="0.25">
      <c r="A903" s="8"/>
      <c r="B903" s="6"/>
      <c r="C903" s="1"/>
      <c r="D903" s="1"/>
      <c r="E903" s="1"/>
      <c r="F903" s="1"/>
      <c r="G903" s="1"/>
      <c r="K903" s="1"/>
      <c r="L903" s="1"/>
      <c r="M903" s="14"/>
    </row>
    <row r="904" spans="1:13" x14ac:dyDescent="0.25">
      <c r="A904" s="8"/>
      <c r="B904" s="6"/>
      <c r="C904" s="1"/>
      <c r="D904" s="1"/>
      <c r="E904" s="1"/>
      <c r="F904" s="1"/>
      <c r="G904" s="1"/>
      <c r="K904" s="1"/>
      <c r="L904" s="1"/>
      <c r="M904" s="14"/>
    </row>
    <row r="905" spans="1:13" x14ac:dyDescent="0.25">
      <c r="A905" s="8"/>
      <c r="B905" s="6"/>
      <c r="C905" s="1"/>
      <c r="D905" s="1"/>
      <c r="E905" s="1"/>
      <c r="F905" s="1"/>
      <c r="G905" s="1"/>
      <c r="K905" s="1"/>
      <c r="L905" s="1"/>
      <c r="M905" s="14"/>
    </row>
    <row r="906" spans="1:13" x14ac:dyDescent="0.25">
      <c r="A906" s="8"/>
      <c r="B906" s="6"/>
      <c r="C906" s="1"/>
      <c r="D906" s="1"/>
      <c r="E906" s="1"/>
      <c r="F906" s="1"/>
      <c r="G906" s="1"/>
      <c r="K906" s="1"/>
      <c r="L906" s="1"/>
      <c r="M906" s="14"/>
    </row>
    <row r="907" spans="1:13" x14ac:dyDescent="0.25">
      <c r="A907" s="8"/>
      <c r="B907" s="6"/>
      <c r="C907" s="1"/>
      <c r="D907" s="1"/>
      <c r="E907" s="1"/>
      <c r="F907" s="1"/>
      <c r="G907" s="1"/>
      <c r="K907" s="1"/>
      <c r="L907" s="1"/>
      <c r="M907" s="14"/>
    </row>
    <row r="908" spans="1:13" x14ac:dyDescent="0.25">
      <c r="A908" s="8"/>
      <c r="B908" s="6"/>
      <c r="C908" s="1"/>
      <c r="D908" s="1"/>
      <c r="E908" s="1"/>
      <c r="F908" s="1"/>
      <c r="G908" s="1"/>
      <c r="K908" s="1"/>
      <c r="L908" s="1"/>
      <c r="M908" s="14"/>
    </row>
    <row r="909" spans="1:13" x14ac:dyDescent="0.25">
      <c r="A909" s="8"/>
      <c r="B909" s="6"/>
      <c r="C909" s="1"/>
      <c r="D909" s="1"/>
      <c r="E909" s="1"/>
      <c r="F909" s="1"/>
      <c r="G909" s="1"/>
      <c r="K909" s="1"/>
      <c r="L909" s="1"/>
      <c r="M909" s="14"/>
    </row>
    <row r="910" spans="1:13" x14ac:dyDescent="0.25">
      <c r="A910" s="8"/>
      <c r="B910" s="6"/>
      <c r="C910" s="1"/>
      <c r="D910" s="1"/>
      <c r="E910" s="1"/>
      <c r="F910" s="1"/>
      <c r="G910" s="1"/>
      <c r="K910" s="1"/>
      <c r="L910" s="1"/>
      <c r="M910" s="14"/>
    </row>
    <row r="911" spans="1:13" x14ac:dyDescent="0.25">
      <c r="A911" s="8"/>
      <c r="B911" s="6"/>
      <c r="C911" s="1"/>
      <c r="D911" s="1"/>
      <c r="E911" s="1"/>
      <c r="F911" s="1"/>
      <c r="G911" s="1"/>
      <c r="K911" s="1"/>
      <c r="L911" s="1"/>
      <c r="M911" s="14"/>
    </row>
    <row r="912" spans="1:13" x14ac:dyDescent="0.25">
      <c r="A912" s="8"/>
      <c r="B912" s="6"/>
      <c r="C912" s="1"/>
      <c r="D912" s="1"/>
      <c r="E912" s="1"/>
      <c r="F912" s="1"/>
      <c r="G912" s="1"/>
      <c r="K912" s="1"/>
      <c r="L912" s="1"/>
      <c r="M912" s="14"/>
    </row>
    <row r="913" spans="1:13" x14ac:dyDescent="0.25">
      <c r="A913" s="8"/>
      <c r="B913" s="6"/>
      <c r="C913" s="1"/>
      <c r="D913" s="1"/>
      <c r="E913" s="1"/>
      <c r="F913" s="1"/>
      <c r="G913" s="1"/>
      <c r="K913" s="1"/>
      <c r="L913" s="1"/>
      <c r="M913" s="14"/>
    </row>
    <row r="914" spans="1:13" x14ac:dyDescent="0.25">
      <c r="A914" s="8"/>
      <c r="B914" s="6"/>
      <c r="C914" s="1"/>
      <c r="D914" s="1"/>
      <c r="E914" s="1"/>
      <c r="F914" s="1"/>
      <c r="G914" s="1"/>
      <c r="K914" s="1"/>
      <c r="L914" s="1"/>
      <c r="M914" s="14"/>
    </row>
    <row r="915" spans="1:13" x14ac:dyDescent="0.25">
      <c r="A915" s="8"/>
      <c r="B915" s="6"/>
      <c r="C915" s="1"/>
      <c r="D915" s="1"/>
      <c r="E915" s="1"/>
      <c r="F915" s="1"/>
      <c r="G915" s="1"/>
      <c r="K915" s="1"/>
      <c r="L915" s="1"/>
      <c r="M915" s="14"/>
    </row>
    <row r="916" spans="1:13" x14ac:dyDescent="0.25">
      <c r="A916" s="8"/>
      <c r="B916" s="6"/>
      <c r="C916" s="1"/>
      <c r="D916" s="1"/>
      <c r="E916" s="1"/>
      <c r="F916" s="1"/>
      <c r="G916" s="1"/>
      <c r="K916" s="1"/>
      <c r="L916" s="1"/>
      <c r="M916" s="14"/>
    </row>
    <row r="917" spans="1:13" x14ac:dyDescent="0.25">
      <c r="A917" s="8"/>
      <c r="B917" s="6"/>
      <c r="C917" s="1"/>
      <c r="D917" s="1"/>
      <c r="E917" s="1"/>
      <c r="F917" s="1"/>
      <c r="G917" s="1"/>
      <c r="K917" s="1"/>
      <c r="L917" s="1"/>
      <c r="M917" s="14"/>
    </row>
    <row r="918" spans="1:13" x14ac:dyDescent="0.25">
      <c r="A918" s="8"/>
      <c r="B918" s="6"/>
      <c r="C918" s="1"/>
      <c r="D918" s="1"/>
      <c r="E918" s="1"/>
      <c r="F918" s="1"/>
      <c r="G918" s="1"/>
      <c r="K918" s="1"/>
      <c r="L918" s="1"/>
      <c r="M918" s="14"/>
    </row>
    <row r="919" spans="1:13" x14ac:dyDescent="0.25">
      <c r="A919" s="8"/>
      <c r="B919" s="6"/>
      <c r="C919" s="1"/>
      <c r="D919" s="1"/>
      <c r="E919" s="1"/>
      <c r="F919" s="1"/>
      <c r="G919" s="1"/>
      <c r="K919" s="1"/>
      <c r="L919" s="1"/>
      <c r="M919" s="14"/>
    </row>
    <row r="920" spans="1:13" x14ac:dyDescent="0.25">
      <c r="A920" s="8"/>
      <c r="B920" s="6"/>
      <c r="C920" s="1"/>
      <c r="D920" s="1"/>
      <c r="E920" s="1"/>
      <c r="F920" s="1"/>
      <c r="G920" s="1"/>
      <c r="K920" s="1"/>
      <c r="L920" s="1"/>
      <c r="M920" s="14"/>
    </row>
    <row r="921" spans="1:13" x14ac:dyDescent="0.25">
      <c r="A921" s="8"/>
      <c r="B921" s="6"/>
      <c r="C921" s="1"/>
      <c r="D921" s="1"/>
      <c r="E921" s="1"/>
      <c r="F921" s="1"/>
      <c r="G921" s="1"/>
      <c r="K921" s="1"/>
      <c r="L921" s="1"/>
      <c r="M921" s="14"/>
    </row>
    <row r="922" spans="1:13" x14ac:dyDescent="0.25">
      <c r="A922" s="8"/>
      <c r="B922" s="6"/>
      <c r="C922" s="1"/>
      <c r="D922" s="1"/>
      <c r="E922" s="1"/>
      <c r="F922" s="1"/>
      <c r="G922" s="1"/>
      <c r="K922" s="1"/>
      <c r="L922" s="1"/>
      <c r="M922" s="14"/>
    </row>
    <row r="923" spans="1:13" x14ac:dyDescent="0.25">
      <c r="A923" s="8"/>
      <c r="B923" s="6"/>
      <c r="C923" s="1"/>
      <c r="D923" s="1"/>
      <c r="E923" s="1"/>
      <c r="F923" s="1"/>
      <c r="G923" s="1"/>
      <c r="K923" s="1"/>
      <c r="L923" s="1"/>
      <c r="M923" s="14"/>
    </row>
    <row r="924" spans="1:13" x14ac:dyDescent="0.25">
      <c r="A924" s="8"/>
      <c r="B924" s="6"/>
      <c r="C924" s="1"/>
      <c r="D924" s="1"/>
      <c r="E924" s="1"/>
      <c r="F924" s="1"/>
      <c r="G924" s="1"/>
      <c r="K924" s="1"/>
      <c r="L924" s="1"/>
      <c r="M924" s="14"/>
    </row>
    <row r="925" spans="1:13" x14ac:dyDescent="0.25">
      <c r="A925" s="8"/>
      <c r="B925" s="6"/>
      <c r="C925" s="1"/>
      <c r="D925" s="1"/>
      <c r="E925" s="1"/>
      <c r="F925" s="1"/>
      <c r="G925" s="1"/>
      <c r="K925" s="1"/>
      <c r="L925" s="1"/>
      <c r="M925" s="14"/>
    </row>
    <row r="926" spans="1:13" x14ac:dyDescent="0.25">
      <c r="A926" s="8"/>
      <c r="B926" s="6"/>
      <c r="C926" s="1"/>
      <c r="D926" s="1"/>
      <c r="E926" s="1"/>
      <c r="F926" s="1"/>
      <c r="G926" s="1"/>
      <c r="K926" s="1"/>
      <c r="L926" s="1"/>
      <c r="M926" s="14"/>
    </row>
    <row r="927" spans="1:13" x14ac:dyDescent="0.25">
      <c r="A927" s="8"/>
      <c r="B927" s="6"/>
      <c r="C927" s="1"/>
      <c r="D927" s="1"/>
      <c r="E927" s="1"/>
      <c r="F927" s="1"/>
      <c r="G927" s="1"/>
      <c r="K927" s="1"/>
      <c r="L927" s="1"/>
      <c r="M927" s="14"/>
    </row>
    <row r="928" spans="1:13" x14ac:dyDescent="0.25">
      <c r="A928" s="8"/>
      <c r="B928" s="6"/>
      <c r="C928" s="1"/>
      <c r="D928" s="1"/>
      <c r="E928" s="1"/>
      <c r="F928" s="1"/>
      <c r="G928" s="1"/>
      <c r="K928" s="1"/>
      <c r="L928" s="1"/>
      <c r="M928" s="14"/>
    </row>
    <row r="929" spans="1:13" x14ac:dyDescent="0.25">
      <c r="A929" s="8"/>
      <c r="B929" s="6"/>
      <c r="C929" s="1"/>
      <c r="D929" s="1"/>
      <c r="E929" s="1"/>
      <c r="F929" s="1"/>
      <c r="G929" s="1"/>
      <c r="K929" s="1"/>
      <c r="L929" s="1"/>
      <c r="M929" s="14"/>
    </row>
    <row r="930" spans="1:13" x14ac:dyDescent="0.25">
      <c r="A930" s="8"/>
      <c r="B930" s="6"/>
      <c r="C930" s="1"/>
      <c r="D930" s="1"/>
      <c r="E930" s="1"/>
      <c r="F930" s="1"/>
      <c r="G930" s="1"/>
      <c r="K930" s="1"/>
      <c r="L930" s="1"/>
      <c r="M930" s="14"/>
    </row>
    <row r="931" spans="1:13" x14ac:dyDescent="0.25">
      <c r="A931" s="8"/>
      <c r="B931" s="6"/>
      <c r="C931" s="1"/>
      <c r="D931" s="1"/>
      <c r="E931" s="1"/>
      <c r="F931" s="1"/>
      <c r="G931" s="1"/>
      <c r="K931" s="1"/>
      <c r="L931" s="1"/>
      <c r="M931" s="14"/>
    </row>
    <row r="932" spans="1:13" x14ac:dyDescent="0.25">
      <c r="A932" s="8"/>
      <c r="B932" s="6"/>
      <c r="C932" s="1"/>
      <c r="D932" s="1"/>
      <c r="E932" s="1"/>
      <c r="F932" s="1"/>
      <c r="G932" s="1"/>
      <c r="K932" s="1"/>
      <c r="L932" s="1"/>
      <c r="M932" s="14"/>
    </row>
    <row r="933" spans="1:13" x14ac:dyDescent="0.25">
      <c r="A933" s="8"/>
      <c r="B933" s="6"/>
      <c r="C933" s="1"/>
      <c r="D933" s="1"/>
      <c r="E933" s="1"/>
      <c r="F933" s="1"/>
      <c r="G933" s="1"/>
      <c r="K933" s="1"/>
      <c r="L933" s="1"/>
      <c r="M933" s="14"/>
    </row>
    <row r="934" spans="1:13" x14ac:dyDescent="0.25">
      <c r="A934" s="8"/>
      <c r="B934" s="6"/>
      <c r="C934" s="1"/>
      <c r="D934" s="1"/>
      <c r="E934" s="1"/>
      <c r="F934" s="1"/>
      <c r="G934" s="1"/>
      <c r="K934" s="1"/>
      <c r="L934" s="1"/>
      <c r="M934" s="14"/>
    </row>
    <row r="935" spans="1:13" x14ac:dyDescent="0.25">
      <c r="A935" s="8"/>
      <c r="B935" s="6"/>
      <c r="C935" s="1"/>
      <c r="D935" s="1"/>
      <c r="E935" s="1"/>
      <c r="F935" s="1"/>
      <c r="G935" s="1"/>
      <c r="K935" s="1"/>
      <c r="L935" s="1"/>
      <c r="M935" s="14"/>
    </row>
    <row r="936" spans="1:13" x14ac:dyDescent="0.25">
      <c r="A936" s="8"/>
      <c r="B936" s="6"/>
      <c r="C936" s="1"/>
      <c r="D936" s="1"/>
      <c r="E936" s="1"/>
      <c r="F936" s="1"/>
      <c r="G936" s="1"/>
      <c r="K936" s="1"/>
      <c r="L936" s="1"/>
      <c r="M936" s="14"/>
    </row>
    <row r="937" spans="1:13" x14ac:dyDescent="0.25">
      <c r="A937" s="8"/>
      <c r="B937" s="6"/>
      <c r="C937" s="1"/>
      <c r="D937" s="1"/>
      <c r="E937" s="1"/>
      <c r="F937" s="1"/>
      <c r="G937" s="1"/>
      <c r="K937" s="1"/>
      <c r="L937" s="1"/>
      <c r="M937" s="14"/>
    </row>
    <row r="938" spans="1:13" x14ac:dyDescent="0.25">
      <c r="A938" s="8"/>
      <c r="B938" s="6"/>
      <c r="C938" s="1"/>
      <c r="D938" s="1"/>
      <c r="E938" s="1"/>
      <c r="F938" s="1"/>
      <c r="G938" s="1"/>
      <c r="K938" s="1"/>
      <c r="L938" s="1"/>
      <c r="M938" s="14"/>
    </row>
    <row r="939" spans="1:13" x14ac:dyDescent="0.25">
      <c r="A939" s="8"/>
      <c r="B939" s="6"/>
      <c r="C939" s="1"/>
      <c r="D939" s="1"/>
      <c r="E939" s="1"/>
      <c r="F939" s="1"/>
      <c r="G939" s="1"/>
      <c r="K939" s="1"/>
      <c r="L939" s="1"/>
      <c r="M939" s="14"/>
    </row>
    <row r="940" spans="1:13" x14ac:dyDescent="0.25">
      <c r="A940" s="8"/>
      <c r="B940" s="6"/>
      <c r="C940" s="1"/>
      <c r="D940" s="1"/>
      <c r="E940" s="1"/>
      <c r="F940" s="1"/>
      <c r="G940" s="1"/>
      <c r="K940" s="1"/>
      <c r="L940" s="1"/>
      <c r="M940" s="14"/>
    </row>
    <row r="941" spans="1:13" x14ac:dyDescent="0.25">
      <c r="A941" s="8"/>
      <c r="B941" s="6"/>
      <c r="C941" s="1"/>
      <c r="D941" s="1"/>
      <c r="E941" s="1"/>
      <c r="F941" s="1"/>
      <c r="G941" s="1"/>
      <c r="K941" s="1"/>
      <c r="L941" s="1"/>
      <c r="M941" s="14"/>
    </row>
    <row r="942" spans="1:13" x14ac:dyDescent="0.25">
      <c r="A942" s="8"/>
      <c r="B942" s="6"/>
      <c r="C942" s="1"/>
      <c r="D942" s="1"/>
      <c r="E942" s="1"/>
      <c r="F942" s="1"/>
      <c r="G942" s="1"/>
      <c r="K942" s="1"/>
      <c r="L942" s="1"/>
      <c r="M942" s="14"/>
    </row>
    <row r="943" spans="1:13" x14ac:dyDescent="0.25">
      <c r="A943" s="8"/>
      <c r="B943" s="6"/>
      <c r="C943" s="1"/>
      <c r="D943" s="1"/>
      <c r="E943" s="1"/>
      <c r="F943" s="1"/>
      <c r="G943" s="1"/>
      <c r="K943" s="1"/>
      <c r="L943" s="1"/>
      <c r="M943" s="14"/>
    </row>
    <row r="944" spans="1:13" x14ac:dyDescent="0.25">
      <c r="A944" s="8"/>
      <c r="B944" s="6"/>
      <c r="C944" s="1"/>
      <c r="D944" s="1"/>
      <c r="E944" s="1"/>
      <c r="F944" s="1"/>
      <c r="G944" s="1"/>
      <c r="K944" s="1"/>
      <c r="L944" s="1"/>
      <c r="M944" s="14"/>
    </row>
    <row r="945" spans="1:13" x14ac:dyDescent="0.25">
      <c r="A945" s="8"/>
      <c r="B945" s="6"/>
      <c r="C945" s="1"/>
      <c r="D945" s="1"/>
      <c r="E945" s="1"/>
      <c r="F945" s="1"/>
      <c r="G945" s="1"/>
      <c r="K945" s="1"/>
      <c r="L945" s="1"/>
      <c r="M945" s="14"/>
    </row>
    <row r="946" spans="1:13" x14ac:dyDescent="0.25">
      <c r="A946" s="8"/>
      <c r="B946" s="6"/>
      <c r="C946" s="1"/>
      <c r="D946" s="1"/>
      <c r="E946" s="1"/>
      <c r="F946" s="1"/>
      <c r="G946" s="1"/>
      <c r="K946" s="1"/>
      <c r="L946" s="1"/>
      <c r="M946" s="14"/>
    </row>
    <row r="947" spans="1:13" x14ac:dyDescent="0.25">
      <c r="A947" s="8"/>
      <c r="B947" s="6"/>
      <c r="C947" s="1"/>
      <c r="D947" s="1"/>
      <c r="E947" s="1"/>
      <c r="F947" s="1"/>
      <c r="G947" s="1"/>
      <c r="K947" s="1"/>
      <c r="L947" s="1"/>
      <c r="M947" s="14"/>
    </row>
    <row r="948" spans="1:13" x14ac:dyDescent="0.25">
      <c r="A948" s="8"/>
      <c r="B948" s="6"/>
      <c r="C948" s="1"/>
      <c r="D948" s="1"/>
      <c r="E948" s="1"/>
      <c r="F948" s="1"/>
      <c r="G948" s="1"/>
      <c r="K948" s="1"/>
      <c r="L948" s="1"/>
      <c r="M948" s="14"/>
    </row>
    <row r="949" spans="1:13" x14ac:dyDescent="0.25">
      <c r="A949" s="8"/>
      <c r="B949" s="6"/>
      <c r="C949" s="1"/>
      <c r="D949" s="1"/>
      <c r="E949" s="1"/>
      <c r="F949" s="1"/>
      <c r="G949" s="1"/>
      <c r="K949" s="1"/>
      <c r="L949" s="1"/>
      <c r="M949" s="14"/>
    </row>
    <row r="950" spans="1:13" x14ac:dyDescent="0.25">
      <c r="A950" s="8"/>
      <c r="B950" s="6"/>
      <c r="C950" s="1"/>
      <c r="D950" s="1"/>
      <c r="E950" s="1"/>
      <c r="F950" s="1"/>
      <c r="G950" s="1"/>
      <c r="K950" s="1"/>
      <c r="L950" s="1"/>
      <c r="M950" s="14"/>
    </row>
    <row r="951" spans="1:13" x14ac:dyDescent="0.25">
      <c r="A951" s="8"/>
      <c r="B951" s="6"/>
      <c r="C951" s="1"/>
      <c r="D951" s="1"/>
      <c r="E951" s="1"/>
      <c r="F951" s="1"/>
      <c r="G951" s="1"/>
      <c r="K951" s="1"/>
      <c r="L951" s="1"/>
      <c r="M951" s="14"/>
    </row>
    <row r="952" spans="1:13" x14ac:dyDescent="0.25">
      <c r="A952" s="8"/>
      <c r="B952" s="6"/>
      <c r="C952" s="1"/>
      <c r="D952" s="1"/>
      <c r="E952" s="1"/>
      <c r="F952" s="1"/>
      <c r="G952" s="1"/>
      <c r="K952" s="1"/>
      <c r="L952" s="1"/>
      <c r="M952" s="14"/>
    </row>
    <row r="953" spans="1:13" x14ac:dyDescent="0.25">
      <c r="A953" s="8"/>
      <c r="B953" s="6"/>
      <c r="C953" s="1"/>
      <c r="D953" s="1"/>
      <c r="E953" s="1"/>
      <c r="F953" s="1"/>
      <c r="G953" s="1"/>
      <c r="K953" s="1"/>
      <c r="L953" s="1"/>
      <c r="M953" s="14"/>
    </row>
    <row r="954" spans="1:13" x14ac:dyDescent="0.25">
      <c r="A954" s="8"/>
      <c r="B954" s="6"/>
      <c r="C954" s="1"/>
      <c r="D954" s="1"/>
      <c r="E954" s="1"/>
      <c r="F954" s="1"/>
      <c r="G954" s="1"/>
      <c r="K954" s="1"/>
      <c r="L954" s="1"/>
      <c r="M954" s="14"/>
    </row>
    <row r="955" spans="1:13" x14ac:dyDescent="0.25">
      <c r="A955" s="8"/>
      <c r="B955" s="6"/>
      <c r="C955" s="1"/>
      <c r="D955" s="1"/>
      <c r="E955" s="1"/>
      <c r="F955" s="1"/>
      <c r="G955" s="1"/>
      <c r="K955" s="1"/>
      <c r="L955" s="1"/>
      <c r="M955" s="14"/>
    </row>
    <row r="956" spans="1:13" x14ac:dyDescent="0.25">
      <c r="A956" s="8"/>
      <c r="B956" s="6"/>
      <c r="C956" s="1"/>
      <c r="D956" s="1"/>
      <c r="E956" s="1"/>
      <c r="F956" s="1"/>
      <c r="G956" s="1"/>
      <c r="K956" s="1"/>
      <c r="L956" s="1"/>
      <c r="M956" s="14"/>
    </row>
    <row r="957" spans="1:13" x14ac:dyDescent="0.25">
      <c r="A957" s="8"/>
      <c r="B957" s="6"/>
      <c r="C957" s="1"/>
      <c r="D957" s="1"/>
      <c r="E957" s="1"/>
      <c r="F957" s="1"/>
      <c r="G957" s="1"/>
      <c r="K957" s="1"/>
      <c r="L957" s="1"/>
      <c r="M957" s="14"/>
    </row>
    <row r="958" spans="1:13" x14ac:dyDescent="0.25">
      <c r="A958" s="8"/>
      <c r="B958" s="6"/>
      <c r="C958" s="1"/>
      <c r="D958" s="1"/>
      <c r="E958" s="1"/>
      <c r="F958" s="1"/>
      <c r="G958" s="1"/>
      <c r="K958" s="1"/>
      <c r="L958" s="1"/>
      <c r="M958" s="14"/>
    </row>
    <row r="959" spans="1:13" x14ac:dyDescent="0.25">
      <c r="A959" s="8"/>
      <c r="B959" s="6"/>
      <c r="C959" s="1"/>
      <c r="D959" s="1"/>
      <c r="E959" s="1"/>
      <c r="F959" s="1"/>
      <c r="G959" s="1"/>
      <c r="K959" s="1"/>
      <c r="L959" s="1"/>
      <c r="M959" s="14"/>
    </row>
    <row r="960" spans="1:13" x14ac:dyDescent="0.25">
      <c r="A960" s="8"/>
      <c r="B960" s="6"/>
      <c r="C960" s="1"/>
      <c r="D960" s="1"/>
      <c r="E960" s="1"/>
      <c r="F960" s="1"/>
      <c r="G960" s="1"/>
      <c r="K960" s="1"/>
      <c r="L960" s="1"/>
      <c r="M960" s="14"/>
    </row>
    <row r="961" spans="1:13" x14ac:dyDescent="0.25">
      <c r="A961" s="8"/>
      <c r="B961" s="6"/>
      <c r="C961" s="1"/>
      <c r="D961" s="1"/>
      <c r="E961" s="1"/>
      <c r="F961" s="1"/>
      <c r="G961" s="1"/>
      <c r="K961" s="1"/>
      <c r="L961" s="1"/>
      <c r="M961" s="14"/>
    </row>
    <row r="962" spans="1:13" x14ac:dyDescent="0.25">
      <c r="A962" s="8"/>
      <c r="B962" s="6"/>
      <c r="C962" s="1"/>
      <c r="D962" s="1"/>
      <c r="E962" s="1"/>
      <c r="F962" s="1"/>
      <c r="G962" s="1"/>
      <c r="K962" s="1"/>
      <c r="L962" s="1"/>
      <c r="M962" s="14"/>
    </row>
    <row r="963" spans="1:13" x14ac:dyDescent="0.25">
      <c r="A963" s="8"/>
      <c r="B963" s="6"/>
      <c r="C963" s="1"/>
      <c r="D963" s="1"/>
      <c r="E963" s="1"/>
      <c r="F963" s="1"/>
      <c r="G963" s="1"/>
      <c r="K963" s="1"/>
      <c r="L963" s="1"/>
      <c r="M963" s="14"/>
    </row>
    <row r="964" spans="1:13" x14ac:dyDescent="0.25">
      <c r="A964" s="8"/>
      <c r="B964" s="6"/>
      <c r="C964" s="1"/>
      <c r="D964" s="1"/>
      <c r="E964" s="1"/>
      <c r="F964" s="1"/>
      <c r="G964" s="1"/>
      <c r="K964" s="1"/>
      <c r="L964" s="1"/>
      <c r="M964" s="14"/>
    </row>
    <row r="965" spans="1:13" x14ac:dyDescent="0.25">
      <c r="A965" s="8"/>
      <c r="B965" s="6"/>
      <c r="C965" s="1"/>
      <c r="D965" s="1"/>
      <c r="E965" s="1"/>
      <c r="F965" s="1"/>
      <c r="G965" s="1"/>
      <c r="K965" s="1"/>
      <c r="L965" s="1"/>
      <c r="M965" s="14"/>
    </row>
    <row r="966" spans="1:13" x14ac:dyDescent="0.25">
      <c r="A966" s="8"/>
      <c r="B966" s="6"/>
      <c r="C966" s="1"/>
      <c r="D966" s="1"/>
      <c r="E966" s="1"/>
      <c r="F966" s="1"/>
      <c r="G966" s="1"/>
      <c r="K966" s="1"/>
      <c r="L966" s="1"/>
      <c r="M966" s="14"/>
    </row>
    <row r="967" spans="1:13" x14ac:dyDescent="0.25">
      <c r="A967" s="8"/>
      <c r="B967" s="6"/>
      <c r="C967" s="1"/>
      <c r="D967" s="1"/>
      <c r="E967" s="1"/>
      <c r="F967" s="1"/>
      <c r="G967" s="1"/>
      <c r="K967" s="1"/>
      <c r="L967" s="1"/>
      <c r="M967" s="14"/>
    </row>
    <row r="968" spans="1:13" x14ac:dyDescent="0.25">
      <c r="A968" s="8"/>
      <c r="B968" s="6"/>
      <c r="C968" s="1"/>
      <c r="D968" s="1"/>
      <c r="E968" s="1"/>
      <c r="F968" s="1"/>
      <c r="G968" s="1"/>
      <c r="K968" s="1"/>
      <c r="L968" s="1"/>
      <c r="M968" s="14"/>
    </row>
    <row r="969" spans="1:13" x14ac:dyDescent="0.25">
      <c r="A969" s="8"/>
      <c r="B969" s="6"/>
      <c r="C969" s="1"/>
      <c r="D969" s="1"/>
      <c r="E969" s="1"/>
      <c r="F969" s="1"/>
      <c r="G969" s="1"/>
      <c r="K969" s="1"/>
      <c r="L969" s="1"/>
      <c r="M969" s="14"/>
    </row>
    <row r="970" spans="1:13" x14ac:dyDescent="0.25">
      <c r="A970" s="8"/>
      <c r="B970" s="6"/>
      <c r="C970" s="1"/>
      <c r="D970" s="1"/>
      <c r="E970" s="1"/>
      <c r="F970" s="1"/>
      <c r="G970" s="1"/>
      <c r="K970" s="1"/>
      <c r="L970" s="1"/>
      <c r="M970" s="14"/>
    </row>
    <row r="971" spans="1:13" x14ac:dyDescent="0.25">
      <c r="A971" s="8"/>
      <c r="B971" s="6"/>
      <c r="C971" s="1"/>
      <c r="D971" s="1"/>
      <c r="E971" s="1"/>
      <c r="F971" s="1"/>
      <c r="G971" s="1"/>
      <c r="K971" s="1"/>
      <c r="L971" s="1"/>
      <c r="M971" s="14"/>
    </row>
    <row r="972" spans="1:13" x14ac:dyDescent="0.25">
      <c r="A972" s="8"/>
      <c r="B972" s="6"/>
      <c r="C972" s="1"/>
      <c r="D972" s="1"/>
      <c r="E972" s="1"/>
      <c r="F972" s="1"/>
      <c r="G972" s="1"/>
      <c r="K972" s="1"/>
      <c r="L972" s="1"/>
      <c r="M972" s="14"/>
    </row>
    <row r="973" spans="1:13" x14ac:dyDescent="0.25">
      <c r="A973" s="8"/>
      <c r="B973" s="6"/>
      <c r="C973" s="1"/>
      <c r="D973" s="1"/>
      <c r="E973" s="1"/>
      <c r="F973" s="1"/>
      <c r="G973" s="1"/>
      <c r="K973" s="1"/>
      <c r="L973" s="1"/>
      <c r="M973" s="14"/>
    </row>
    <row r="974" spans="1:13" x14ac:dyDescent="0.25">
      <c r="A974" s="8"/>
      <c r="B974" s="6"/>
      <c r="C974" s="1"/>
      <c r="D974" s="1"/>
      <c r="E974" s="1"/>
      <c r="F974" s="1"/>
      <c r="G974" s="1"/>
      <c r="K974" s="1"/>
      <c r="L974" s="1"/>
      <c r="M974" s="14"/>
    </row>
    <row r="975" spans="1:13" x14ac:dyDescent="0.25">
      <c r="A975" s="8"/>
      <c r="B975" s="6"/>
      <c r="C975" s="1"/>
      <c r="D975" s="1"/>
      <c r="E975" s="1"/>
      <c r="F975" s="1"/>
      <c r="G975" s="1"/>
      <c r="K975" s="1"/>
      <c r="L975" s="1"/>
      <c r="M975" s="14"/>
    </row>
    <row r="976" spans="1:13" x14ac:dyDescent="0.25">
      <c r="A976" s="8"/>
      <c r="B976" s="6"/>
      <c r="C976" s="1"/>
      <c r="D976" s="1"/>
      <c r="E976" s="1"/>
      <c r="F976" s="1"/>
      <c r="G976" s="1"/>
      <c r="K976" s="1"/>
      <c r="L976" s="1"/>
      <c r="M976" s="14"/>
    </row>
    <row r="977" spans="1:13" x14ac:dyDescent="0.25">
      <c r="A977" s="8"/>
      <c r="B977" s="6"/>
      <c r="C977" s="1"/>
      <c r="D977" s="1"/>
      <c r="E977" s="1"/>
      <c r="F977" s="1"/>
      <c r="G977" s="1"/>
      <c r="K977" s="1"/>
      <c r="L977" s="1"/>
      <c r="M977" s="14"/>
    </row>
    <row r="978" spans="1:13" x14ac:dyDescent="0.25">
      <c r="A978" s="8"/>
      <c r="B978" s="6"/>
      <c r="C978" s="1"/>
      <c r="D978" s="1"/>
      <c r="E978" s="1"/>
      <c r="F978" s="1"/>
      <c r="G978" s="1"/>
      <c r="K978" s="1"/>
      <c r="L978" s="1"/>
      <c r="M978" s="14"/>
    </row>
    <row r="979" spans="1:13" x14ac:dyDescent="0.25">
      <c r="A979" s="8"/>
      <c r="B979" s="6"/>
      <c r="C979" s="1"/>
      <c r="D979" s="1"/>
      <c r="E979" s="1"/>
      <c r="F979" s="1"/>
      <c r="G979" s="1"/>
      <c r="K979" s="1"/>
      <c r="L979" s="1"/>
      <c r="M979" s="14"/>
    </row>
    <row r="980" spans="1:13" x14ac:dyDescent="0.25">
      <c r="A980" s="8"/>
      <c r="B980" s="6"/>
      <c r="C980" s="1"/>
      <c r="D980" s="1"/>
      <c r="E980" s="1"/>
      <c r="F980" s="1"/>
      <c r="G980" s="1"/>
      <c r="K980" s="1"/>
      <c r="L980" s="1"/>
      <c r="M980" s="14"/>
    </row>
    <row r="981" spans="1:13" x14ac:dyDescent="0.25">
      <c r="A981" s="8"/>
      <c r="B981" s="6"/>
      <c r="C981" s="1"/>
      <c r="D981" s="1"/>
      <c r="E981" s="1"/>
      <c r="F981" s="1"/>
      <c r="G981" s="1"/>
      <c r="K981" s="1"/>
      <c r="L981" s="1"/>
      <c r="M981" s="14"/>
    </row>
    <row r="982" spans="1:13" x14ac:dyDescent="0.25">
      <c r="A982" s="8"/>
      <c r="B982" s="6"/>
      <c r="C982" s="1"/>
      <c r="D982" s="1"/>
      <c r="E982" s="1"/>
      <c r="F982" s="1"/>
      <c r="G982" s="1"/>
      <c r="K982" s="1"/>
      <c r="L982" s="1"/>
      <c r="M982" s="14"/>
    </row>
    <row r="983" spans="1:13" x14ac:dyDescent="0.25">
      <c r="A983" s="8"/>
      <c r="B983" s="6"/>
      <c r="C983" s="1"/>
      <c r="D983" s="1"/>
      <c r="E983" s="1"/>
      <c r="F983" s="1"/>
      <c r="G983" s="1"/>
      <c r="K983" s="1"/>
      <c r="L983" s="1"/>
      <c r="M983" s="14"/>
    </row>
    <row r="984" spans="1:13" x14ac:dyDescent="0.25">
      <c r="A984" s="8"/>
      <c r="B984" s="6"/>
      <c r="C984" s="1"/>
      <c r="D984" s="1"/>
      <c r="E984" s="1"/>
      <c r="F984" s="1"/>
      <c r="G984" s="1"/>
      <c r="K984" s="1"/>
      <c r="L984" s="1"/>
      <c r="M984" s="14"/>
    </row>
    <row r="985" spans="1:13" x14ac:dyDescent="0.25">
      <c r="A985" s="8"/>
      <c r="B985" s="6"/>
      <c r="C985" s="1"/>
      <c r="D985" s="1"/>
      <c r="E985" s="1"/>
      <c r="F985" s="1"/>
      <c r="G985" s="1"/>
      <c r="K985" s="1"/>
      <c r="L985" s="1"/>
      <c r="M985" s="14"/>
    </row>
    <row r="986" spans="1:13" x14ac:dyDescent="0.25">
      <c r="A986" s="8"/>
      <c r="B986" s="6"/>
      <c r="C986" s="1"/>
      <c r="D986" s="1"/>
      <c r="E986" s="1"/>
      <c r="F986" s="1"/>
      <c r="G986" s="1"/>
      <c r="K986" s="1"/>
      <c r="L986" s="1"/>
      <c r="M986" s="14"/>
    </row>
    <row r="987" spans="1:13" x14ac:dyDescent="0.25">
      <c r="A987" s="8"/>
      <c r="B987" s="6"/>
      <c r="C987" s="1"/>
      <c r="D987" s="1"/>
      <c r="E987" s="1"/>
      <c r="F987" s="1"/>
      <c r="G987" s="1"/>
      <c r="K987" s="1"/>
      <c r="L987" s="1"/>
      <c r="M987" s="14"/>
    </row>
    <row r="988" spans="1:13" x14ac:dyDescent="0.25">
      <c r="A988" s="8"/>
      <c r="B988" s="6"/>
      <c r="C988" s="1"/>
      <c r="D988" s="1"/>
      <c r="E988" s="1"/>
      <c r="F988" s="1"/>
      <c r="G988" s="1"/>
      <c r="K988" s="1"/>
      <c r="L988" s="1"/>
      <c r="M988" s="14"/>
    </row>
    <row r="989" spans="1:13" x14ac:dyDescent="0.25">
      <c r="A989" s="8"/>
      <c r="B989" s="6"/>
      <c r="C989" s="1"/>
      <c r="D989" s="1"/>
      <c r="E989" s="1"/>
      <c r="F989" s="1"/>
      <c r="G989" s="1"/>
      <c r="K989" s="1"/>
      <c r="L989" s="1"/>
      <c r="M989" s="14"/>
    </row>
    <row r="990" spans="1:13" x14ac:dyDescent="0.25">
      <c r="A990" s="8"/>
      <c r="B990" s="6"/>
      <c r="C990" s="1"/>
      <c r="D990" s="1"/>
      <c r="E990" s="1"/>
      <c r="F990" s="1"/>
      <c r="G990" s="1"/>
      <c r="K990" s="1"/>
      <c r="L990" s="1"/>
      <c r="M990" s="14"/>
    </row>
    <row r="991" spans="1:13" x14ac:dyDescent="0.25">
      <c r="A991" s="8"/>
      <c r="B991" s="6"/>
      <c r="C991" s="1"/>
      <c r="D991" s="1"/>
      <c r="E991" s="1"/>
      <c r="F991" s="1"/>
      <c r="G991" s="1"/>
      <c r="K991" s="1"/>
      <c r="L991" s="1"/>
      <c r="M991" s="14"/>
    </row>
    <row r="992" spans="1:13" x14ac:dyDescent="0.25">
      <c r="A992" s="8"/>
      <c r="B992" s="6"/>
      <c r="C992" s="1"/>
      <c r="D992" s="1"/>
      <c r="E992" s="1"/>
      <c r="F992" s="1"/>
      <c r="G992" s="1"/>
      <c r="K992" s="1"/>
      <c r="L992" s="1"/>
      <c r="M992" s="14"/>
    </row>
    <row r="993" spans="1:13" x14ac:dyDescent="0.25">
      <c r="A993" s="8"/>
      <c r="B993" s="6"/>
      <c r="C993" s="1"/>
      <c r="D993" s="1"/>
      <c r="E993" s="1"/>
      <c r="F993" s="1"/>
      <c r="G993" s="1"/>
      <c r="K993" s="1"/>
      <c r="L993" s="1"/>
      <c r="M993" s="14"/>
    </row>
    <row r="994" spans="1:13" x14ac:dyDescent="0.25">
      <c r="A994" s="8"/>
      <c r="B994" s="6"/>
      <c r="C994" s="1"/>
      <c r="D994" s="1"/>
      <c r="E994" s="1"/>
      <c r="F994" s="1"/>
      <c r="G994" s="1"/>
      <c r="K994" s="1"/>
      <c r="L994" s="1"/>
      <c r="M994" s="14"/>
    </row>
    <row r="995" spans="1:13" x14ac:dyDescent="0.25">
      <c r="A995" s="8"/>
      <c r="B995" s="6"/>
      <c r="C995" s="1"/>
      <c r="D995" s="1"/>
      <c r="E995" s="1"/>
      <c r="F995" s="1"/>
      <c r="G995" s="1"/>
      <c r="K995" s="1"/>
      <c r="L995" s="1"/>
      <c r="M995" s="14"/>
    </row>
    <row r="996" spans="1:13" x14ac:dyDescent="0.25">
      <c r="A996" s="8"/>
      <c r="B996" s="6"/>
      <c r="C996" s="1"/>
      <c r="D996" s="1"/>
      <c r="E996" s="1"/>
      <c r="F996" s="1"/>
      <c r="G996" s="1"/>
      <c r="K996" s="1"/>
      <c r="L996" s="1"/>
      <c r="M996" s="14"/>
    </row>
    <row r="997" spans="1:13" x14ac:dyDescent="0.25">
      <c r="A997" s="8"/>
      <c r="B997" s="6"/>
      <c r="C997" s="1"/>
      <c r="D997" s="1"/>
      <c r="E997" s="1"/>
      <c r="F997" s="1"/>
      <c r="G997" s="1"/>
      <c r="K997" s="1"/>
      <c r="L997" s="1"/>
      <c r="M997" s="14"/>
    </row>
    <row r="998" spans="1:13" x14ac:dyDescent="0.25">
      <c r="A998" s="8"/>
      <c r="B998" s="6"/>
      <c r="C998" s="1"/>
      <c r="D998" s="1"/>
      <c r="E998" s="1"/>
      <c r="F998" s="1"/>
      <c r="G998" s="1"/>
      <c r="K998" s="1"/>
      <c r="L998" s="1"/>
      <c r="M998" s="14"/>
    </row>
    <row r="999" spans="1:13" x14ac:dyDescent="0.25">
      <c r="A999" s="8"/>
      <c r="B999" s="6"/>
      <c r="C999" s="1"/>
      <c r="D999" s="1"/>
      <c r="E999" s="1"/>
      <c r="F999" s="1"/>
      <c r="G999" s="1"/>
      <c r="K999" s="1"/>
      <c r="L999" s="1"/>
      <c r="M999" s="14"/>
    </row>
    <row r="1000" spans="1:13" x14ac:dyDescent="0.25">
      <c r="A1000" s="8"/>
      <c r="B1000" s="6"/>
      <c r="C1000" s="1"/>
      <c r="D1000" s="1"/>
      <c r="E1000" s="1"/>
      <c r="F1000" s="1"/>
      <c r="G1000" s="1"/>
      <c r="K1000" s="1"/>
      <c r="L1000" s="1"/>
      <c r="M1000" s="14"/>
    </row>
    <row r="1001" spans="1:13" x14ac:dyDescent="0.25">
      <c r="A1001" s="8"/>
      <c r="B1001" s="6"/>
      <c r="C1001" s="1"/>
      <c r="D1001" s="1"/>
      <c r="E1001" s="1"/>
      <c r="F1001" s="1"/>
      <c r="G1001" s="1"/>
      <c r="K1001" s="1"/>
      <c r="L1001" s="1"/>
      <c r="M1001" s="14"/>
    </row>
    <row r="1002" spans="1:13" x14ac:dyDescent="0.25">
      <c r="A1002" s="8"/>
      <c r="B1002" s="6"/>
      <c r="C1002" s="1"/>
      <c r="D1002" s="1"/>
      <c r="E1002" s="1"/>
      <c r="F1002" s="1"/>
      <c r="G1002" s="1"/>
      <c r="K1002" s="1"/>
      <c r="L1002" s="1"/>
      <c r="M1002" s="14"/>
    </row>
    <row r="1003" spans="1:13" x14ac:dyDescent="0.25">
      <c r="A1003" s="8"/>
      <c r="B1003" s="6"/>
      <c r="C1003" s="1"/>
      <c r="D1003" s="1"/>
      <c r="E1003" s="1"/>
      <c r="F1003" s="1"/>
      <c r="G1003" s="1"/>
      <c r="K1003" s="1"/>
      <c r="L1003" s="1"/>
      <c r="M1003" s="14"/>
    </row>
    <row r="1004" spans="1:13" x14ac:dyDescent="0.25">
      <c r="A1004" s="8"/>
      <c r="B1004" s="6"/>
      <c r="C1004" s="1"/>
      <c r="D1004" s="1"/>
      <c r="E1004" s="1"/>
      <c r="F1004" s="1"/>
      <c r="G1004" s="1"/>
      <c r="K1004" s="1"/>
      <c r="L1004" s="1"/>
      <c r="M1004" s="14"/>
    </row>
    <row r="1005" spans="1:13" x14ac:dyDescent="0.25">
      <c r="A1005" s="8"/>
      <c r="B1005" s="6"/>
      <c r="C1005" s="1"/>
      <c r="D1005" s="1"/>
      <c r="E1005" s="1"/>
      <c r="F1005" s="1"/>
      <c r="G1005" s="1"/>
      <c r="K1005" s="1"/>
      <c r="L1005" s="1"/>
      <c r="M1005" s="14"/>
    </row>
    <row r="1006" spans="1:13" x14ac:dyDescent="0.25">
      <c r="A1006" s="8"/>
      <c r="B1006" s="6"/>
      <c r="C1006" s="1"/>
      <c r="D1006" s="1"/>
      <c r="E1006" s="1"/>
      <c r="F1006" s="1"/>
      <c r="G1006" s="1"/>
      <c r="K1006" s="1"/>
      <c r="L1006" s="1"/>
      <c r="M1006" s="14"/>
    </row>
    <row r="1007" spans="1:13" x14ac:dyDescent="0.25">
      <c r="A1007" s="8"/>
      <c r="B1007" s="6"/>
      <c r="C1007" s="1"/>
      <c r="D1007" s="1"/>
      <c r="E1007" s="1"/>
      <c r="F1007" s="1"/>
      <c r="G1007" s="1"/>
      <c r="K1007" s="1"/>
      <c r="L1007" s="1"/>
      <c r="M1007" s="14"/>
    </row>
    <row r="1008" spans="1:13" x14ac:dyDescent="0.25">
      <c r="A1008" s="8"/>
      <c r="B1008" s="6"/>
      <c r="C1008" s="1"/>
      <c r="D1008" s="1"/>
      <c r="E1008" s="1"/>
      <c r="F1008" s="1"/>
      <c r="G1008" s="1"/>
      <c r="K1008" s="1"/>
      <c r="L1008" s="1"/>
      <c r="M1008" s="14"/>
    </row>
    <row r="1009" spans="1:13" x14ac:dyDescent="0.25">
      <c r="A1009" s="8"/>
      <c r="B1009" s="6"/>
      <c r="C1009" s="1"/>
      <c r="D1009" s="1"/>
      <c r="E1009" s="1"/>
      <c r="F1009" s="1"/>
      <c r="G1009" s="1"/>
      <c r="K1009" s="1"/>
      <c r="L1009" s="1"/>
      <c r="M1009" s="14"/>
    </row>
    <row r="1010" spans="1:13" x14ac:dyDescent="0.25">
      <c r="A1010" s="8"/>
      <c r="B1010" s="6"/>
      <c r="C1010" s="1"/>
      <c r="D1010" s="1"/>
      <c r="E1010" s="1"/>
      <c r="F1010" s="1"/>
      <c r="G1010" s="1"/>
      <c r="K1010" s="1"/>
      <c r="L1010" s="1"/>
      <c r="M1010" s="14"/>
    </row>
    <row r="1011" spans="1:13" x14ac:dyDescent="0.25">
      <c r="A1011" s="8"/>
      <c r="B1011" s="6"/>
      <c r="C1011" s="1"/>
      <c r="D1011" s="1"/>
      <c r="E1011" s="1"/>
      <c r="F1011" s="1"/>
      <c r="G1011" s="1"/>
      <c r="K1011" s="1"/>
      <c r="L1011" s="1"/>
      <c r="M1011" s="14"/>
    </row>
    <row r="1012" spans="1:13" x14ac:dyDescent="0.25">
      <c r="A1012" s="8"/>
      <c r="B1012" s="6"/>
      <c r="C1012" s="1"/>
      <c r="D1012" s="1"/>
      <c r="E1012" s="1"/>
      <c r="F1012" s="1"/>
      <c r="G1012" s="1"/>
      <c r="K1012" s="1"/>
      <c r="L1012" s="1"/>
      <c r="M1012" s="14"/>
    </row>
    <row r="1013" spans="1:13" x14ac:dyDescent="0.25">
      <c r="A1013" s="8"/>
      <c r="B1013" s="6"/>
      <c r="C1013" s="1"/>
      <c r="D1013" s="1"/>
      <c r="E1013" s="1"/>
      <c r="F1013" s="1"/>
      <c r="G1013" s="1"/>
      <c r="K1013" s="1"/>
      <c r="L1013" s="1"/>
      <c r="M1013" s="14"/>
    </row>
    <row r="1014" spans="1:13" x14ac:dyDescent="0.25">
      <c r="A1014" s="8"/>
      <c r="B1014" s="6"/>
      <c r="C1014" s="1"/>
      <c r="D1014" s="1"/>
      <c r="E1014" s="1"/>
      <c r="F1014" s="1"/>
      <c r="G1014" s="1"/>
      <c r="K1014" s="1"/>
      <c r="L1014" s="1"/>
      <c r="M1014" s="14"/>
    </row>
    <row r="1015" spans="1:13" x14ac:dyDescent="0.25">
      <c r="A1015" s="8"/>
      <c r="B1015" s="6"/>
      <c r="C1015" s="1"/>
      <c r="D1015" s="1"/>
      <c r="E1015" s="1"/>
      <c r="F1015" s="1"/>
      <c r="G1015" s="1"/>
      <c r="K1015" s="1"/>
      <c r="L1015" s="1"/>
      <c r="M1015" s="14"/>
    </row>
    <row r="1016" spans="1:13" x14ac:dyDescent="0.25">
      <c r="A1016" s="8"/>
      <c r="B1016" s="6"/>
      <c r="C1016" s="1"/>
      <c r="D1016" s="1"/>
      <c r="E1016" s="1"/>
      <c r="F1016" s="1"/>
      <c r="G1016" s="1"/>
      <c r="K1016" s="1"/>
      <c r="L1016" s="1"/>
      <c r="M1016" s="14"/>
    </row>
    <row r="1017" spans="1:13" x14ac:dyDescent="0.25">
      <c r="A1017" s="8"/>
      <c r="B1017" s="6"/>
      <c r="C1017" s="1"/>
      <c r="D1017" s="1"/>
      <c r="E1017" s="1"/>
      <c r="F1017" s="1"/>
      <c r="G1017" s="1"/>
      <c r="K1017" s="1"/>
      <c r="L1017" s="1"/>
      <c r="M1017" s="14"/>
    </row>
    <row r="1018" spans="1:13" x14ac:dyDescent="0.25">
      <c r="A1018" s="8"/>
      <c r="B1018" s="6"/>
      <c r="C1018" s="1"/>
      <c r="D1018" s="1"/>
      <c r="E1018" s="1"/>
      <c r="F1018" s="1"/>
      <c r="G1018" s="1"/>
      <c r="K1018" s="1"/>
      <c r="L1018" s="1"/>
      <c r="M1018" s="14"/>
    </row>
    <row r="1019" spans="1:13" x14ac:dyDescent="0.25">
      <c r="A1019" s="8"/>
      <c r="B1019" s="6"/>
      <c r="C1019" s="1"/>
      <c r="D1019" s="1"/>
      <c r="E1019" s="1"/>
      <c r="F1019" s="1"/>
      <c r="G1019" s="1"/>
      <c r="K1019" s="1"/>
      <c r="L1019" s="1"/>
      <c r="M1019" s="14"/>
    </row>
    <row r="1020" spans="1:13" x14ac:dyDescent="0.25">
      <c r="A1020" s="8"/>
      <c r="B1020" s="6"/>
      <c r="C1020" s="1"/>
      <c r="D1020" s="1"/>
      <c r="E1020" s="1"/>
      <c r="F1020" s="1"/>
      <c r="G1020" s="1"/>
      <c r="K1020" s="1"/>
      <c r="L1020" s="1"/>
      <c r="M1020" s="14"/>
    </row>
    <row r="1021" spans="1:13" x14ac:dyDescent="0.25">
      <c r="A1021" s="8"/>
      <c r="B1021" s="6"/>
      <c r="C1021" s="1"/>
      <c r="D1021" s="1"/>
      <c r="E1021" s="1"/>
      <c r="F1021" s="1"/>
      <c r="G1021" s="1"/>
      <c r="K1021" s="1"/>
      <c r="L1021" s="1"/>
      <c r="M1021" s="14"/>
    </row>
    <row r="1022" spans="1:13" x14ac:dyDescent="0.25">
      <c r="A1022" s="8"/>
      <c r="B1022" s="6"/>
      <c r="C1022" s="1"/>
      <c r="D1022" s="1"/>
      <c r="E1022" s="1"/>
      <c r="F1022" s="1"/>
      <c r="G1022" s="1"/>
      <c r="K1022" s="1"/>
      <c r="L1022" s="1"/>
      <c r="M1022" s="14"/>
    </row>
    <row r="1023" spans="1:13" x14ac:dyDescent="0.25">
      <c r="A1023" s="8"/>
      <c r="B1023" s="6"/>
      <c r="C1023" s="1"/>
      <c r="D1023" s="1"/>
      <c r="E1023" s="1"/>
      <c r="F1023" s="1"/>
      <c r="G1023" s="1"/>
      <c r="K1023" s="1"/>
      <c r="L1023" s="1"/>
      <c r="M1023" s="14"/>
    </row>
    <row r="1024" spans="1:13" x14ac:dyDescent="0.25">
      <c r="A1024" s="8"/>
      <c r="B1024" s="6"/>
      <c r="C1024" s="1"/>
      <c r="D1024" s="1"/>
      <c r="E1024" s="1"/>
      <c r="F1024" s="1"/>
      <c r="G1024" s="1"/>
      <c r="K1024" s="1"/>
      <c r="L1024" s="1"/>
      <c r="M1024" s="14"/>
    </row>
    <row r="1025" spans="1:13" x14ac:dyDescent="0.25">
      <c r="A1025" s="8"/>
      <c r="B1025" s="6"/>
      <c r="C1025" s="1"/>
      <c r="D1025" s="1"/>
      <c r="E1025" s="1"/>
      <c r="F1025" s="1"/>
      <c r="G1025" s="1"/>
      <c r="K1025" s="1"/>
      <c r="L1025" s="1"/>
      <c r="M1025" s="14"/>
    </row>
    <row r="1026" spans="1:13" x14ac:dyDescent="0.25">
      <c r="A1026" s="8"/>
      <c r="B1026" s="6"/>
      <c r="C1026" s="1"/>
      <c r="D1026" s="1"/>
      <c r="E1026" s="1"/>
      <c r="F1026" s="1"/>
      <c r="G1026" s="1"/>
      <c r="K1026" s="1"/>
      <c r="L1026" s="1"/>
      <c r="M1026" s="14"/>
    </row>
    <row r="1027" spans="1:13" x14ac:dyDescent="0.25">
      <c r="A1027" s="8"/>
      <c r="B1027" s="6"/>
      <c r="C1027" s="1"/>
      <c r="D1027" s="1"/>
      <c r="E1027" s="1"/>
      <c r="F1027" s="1"/>
      <c r="G1027" s="1"/>
      <c r="K1027" s="1"/>
      <c r="L1027" s="1"/>
      <c r="M1027" s="14"/>
    </row>
    <row r="1028" spans="1:13" x14ac:dyDescent="0.25">
      <c r="A1028" s="8"/>
      <c r="B1028" s="6"/>
      <c r="C1028" s="1"/>
      <c r="D1028" s="1"/>
      <c r="E1028" s="1"/>
      <c r="F1028" s="1"/>
      <c r="G1028" s="1"/>
      <c r="K1028" s="1"/>
      <c r="L1028" s="1"/>
      <c r="M1028" s="14"/>
    </row>
    <row r="1029" spans="1:13" x14ac:dyDescent="0.25">
      <c r="A1029" s="8"/>
      <c r="B1029" s="6"/>
      <c r="C1029" s="1"/>
      <c r="D1029" s="1"/>
      <c r="E1029" s="1"/>
      <c r="F1029" s="1"/>
      <c r="G1029" s="1"/>
      <c r="K1029" s="1"/>
      <c r="L1029" s="1"/>
      <c r="M1029" s="14"/>
    </row>
    <row r="1030" spans="1:13" x14ac:dyDescent="0.25">
      <c r="A1030" s="8"/>
      <c r="B1030" s="6"/>
      <c r="C1030" s="1"/>
      <c r="D1030" s="1"/>
      <c r="E1030" s="1"/>
      <c r="F1030" s="1"/>
      <c r="G1030" s="1"/>
      <c r="K1030" s="1"/>
      <c r="L1030" s="1"/>
      <c r="M1030" s="14"/>
    </row>
    <row r="1031" spans="1:13" x14ac:dyDescent="0.25">
      <c r="A1031" s="8"/>
      <c r="B1031" s="6"/>
      <c r="C1031" s="1"/>
      <c r="D1031" s="1"/>
      <c r="E1031" s="1"/>
      <c r="F1031" s="1"/>
      <c r="G1031" s="1"/>
      <c r="K1031" s="1"/>
      <c r="L1031" s="1"/>
      <c r="M1031" s="14"/>
    </row>
    <row r="1032" spans="1:13" x14ac:dyDescent="0.25">
      <c r="A1032" s="8"/>
      <c r="B1032" s="6"/>
      <c r="C1032" s="1"/>
      <c r="D1032" s="1"/>
      <c r="E1032" s="1"/>
      <c r="F1032" s="1"/>
      <c r="G1032" s="1"/>
      <c r="K1032" s="1"/>
      <c r="L1032" s="1"/>
      <c r="M1032" s="14"/>
    </row>
    <row r="1033" spans="1:13" x14ac:dyDescent="0.25">
      <c r="A1033" s="8"/>
      <c r="B1033" s="6"/>
      <c r="C1033" s="1"/>
      <c r="D1033" s="1"/>
      <c r="E1033" s="1"/>
      <c r="F1033" s="1"/>
      <c r="G1033" s="1"/>
      <c r="K1033" s="1"/>
      <c r="L1033" s="1"/>
      <c r="M1033" s="14"/>
    </row>
    <row r="1034" spans="1:13" x14ac:dyDescent="0.25">
      <c r="A1034" s="8"/>
      <c r="B1034" s="6"/>
      <c r="C1034" s="1"/>
      <c r="D1034" s="1"/>
      <c r="E1034" s="1"/>
      <c r="F1034" s="1"/>
      <c r="G1034" s="1"/>
      <c r="K1034" s="1"/>
      <c r="L1034" s="1"/>
      <c r="M1034" s="14"/>
    </row>
    <row r="1035" spans="1:13" x14ac:dyDescent="0.25">
      <c r="A1035" s="8"/>
      <c r="B1035" s="6"/>
      <c r="C1035" s="1"/>
      <c r="D1035" s="1"/>
      <c r="E1035" s="1"/>
      <c r="F1035" s="1"/>
      <c r="G1035" s="1"/>
      <c r="K1035" s="1"/>
      <c r="L1035" s="1"/>
      <c r="M1035" s="14"/>
    </row>
    <row r="1036" spans="1:13" x14ac:dyDescent="0.25">
      <c r="A1036" s="8"/>
      <c r="B1036" s="6"/>
      <c r="C1036" s="1"/>
      <c r="D1036" s="1"/>
      <c r="E1036" s="1"/>
      <c r="F1036" s="1"/>
      <c r="G1036" s="1"/>
      <c r="K1036" s="1"/>
      <c r="L1036" s="1"/>
      <c r="M1036" s="14"/>
    </row>
    <row r="1037" spans="1:13" x14ac:dyDescent="0.25">
      <c r="A1037" s="8"/>
      <c r="B1037" s="6"/>
      <c r="C1037" s="1"/>
      <c r="D1037" s="1"/>
      <c r="E1037" s="1"/>
      <c r="F1037" s="1"/>
      <c r="G1037" s="1"/>
      <c r="K1037" s="1"/>
      <c r="L1037" s="1"/>
      <c r="M1037" s="14"/>
    </row>
    <row r="1038" spans="1:13" x14ac:dyDescent="0.25">
      <c r="A1038" s="8"/>
      <c r="B1038" s="6"/>
      <c r="C1038" s="1"/>
      <c r="D1038" s="1"/>
      <c r="E1038" s="1"/>
      <c r="F1038" s="1"/>
      <c r="G1038" s="1"/>
      <c r="K1038" s="1"/>
      <c r="L1038" s="1"/>
      <c r="M1038" s="14"/>
    </row>
    <row r="1039" spans="1:13" x14ac:dyDescent="0.25">
      <c r="A1039" s="8"/>
      <c r="B1039" s="6"/>
      <c r="C1039" s="1"/>
      <c r="D1039" s="1"/>
      <c r="E1039" s="1"/>
      <c r="F1039" s="1"/>
      <c r="G1039" s="1"/>
      <c r="K1039" s="1"/>
      <c r="L1039" s="1"/>
      <c r="M1039" s="14"/>
    </row>
    <row r="1040" spans="1:13" x14ac:dyDescent="0.25">
      <c r="A1040" s="8"/>
      <c r="B1040" s="6"/>
      <c r="C1040" s="1"/>
      <c r="D1040" s="1"/>
      <c r="E1040" s="1"/>
      <c r="F1040" s="1"/>
      <c r="G1040" s="1"/>
      <c r="K1040" s="1"/>
      <c r="L1040" s="1"/>
      <c r="M1040" s="14"/>
    </row>
    <row r="1041" spans="1:13" x14ac:dyDescent="0.25">
      <c r="A1041" s="8"/>
      <c r="B1041" s="6"/>
      <c r="C1041" s="1"/>
      <c r="D1041" s="1"/>
      <c r="E1041" s="1"/>
      <c r="F1041" s="1"/>
      <c r="G1041" s="1"/>
      <c r="K1041" s="1"/>
      <c r="L1041" s="1"/>
      <c r="M1041" s="14"/>
    </row>
    <row r="1042" spans="1:13" x14ac:dyDescent="0.25">
      <c r="A1042" s="8"/>
      <c r="B1042" s="6"/>
      <c r="C1042" s="1"/>
      <c r="D1042" s="1"/>
      <c r="E1042" s="1"/>
      <c r="F1042" s="1"/>
      <c r="G1042" s="1"/>
      <c r="K1042" s="1"/>
      <c r="L1042" s="1"/>
      <c r="M1042" s="14"/>
    </row>
    <row r="1043" spans="1:13" x14ac:dyDescent="0.25">
      <c r="A1043" s="8"/>
      <c r="B1043" s="6"/>
      <c r="C1043" s="1"/>
      <c r="D1043" s="1"/>
      <c r="E1043" s="1"/>
      <c r="F1043" s="1"/>
      <c r="G1043" s="1"/>
      <c r="K1043" s="1"/>
      <c r="L1043" s="1"/>
      <c r="M1043" s="14"/>
    </row>
    <row r="1044" spans="1:13" x14ac:dyDescent="0.25">
      <c r="A1044" s="8"/>
      <c r="B1044" s="6"/>
      <c r="C1044" s="1"/>
      <c r="D1044" s="1"/>
      <c r="E1044" s="1"/>
      <c r="F1044" s="1"/>
      <c r="G1044" s="1"/>
      <c r="K1044" s="1"/>
      <c r="L1044" s="1"/>
      <c r="M1044" s="14"/>
    </row>
    <row r="1045" spans="1:13" x14ac:dyDescent="0.25">
      <c r="A1045" s="8"/>
      <c r="B1045" s="6"/>
      <c r="C1045" s="1"/>
      <c r="D1045" s="1"/>
      <c r="E1045" s="1"/>
      <c r="F1045" s="1"/>
      <c r="G1045" s="1"/>
      <c r="K1045" s="1"/>
      <c r="L1045" s="1"/>
      <c r="M1045" s="14"/>
    </row>
    <row r="1046" spans="1:13" x14ac:dyDescent="0.25">
      <c r="A1046" s="8"/>
      <c r="B1046" s="6"/>
      <c r="C1046" s="1"/>
      <c r="D1046" s="1"/>
      <c r="E1046" s="1"/>
      <c r="F1046" s="1"/>
      <c r="G1046" s="1"/>
      <c r="K1046" s="1"/>
      <c r="L1046" s="1"/>
      <c r="M1046" s="14"/>
    </row>
    <row r="1047" spans="1:13" x14ac:dyDescent="0.25">
      <c r="A1047" s="8"/>
      <c r="B1047" s="6"/>
      <c r="C1047" s="1"/>
      <c r="D1047" s="1"/>
      <c r="E1047" s="1"/>
      <c r="F1047" s="1"/>
      <c r="G1047" s="1"/>
      <c r="K1047" s="1"/>
      <c r="L1047" s="1"/>
      <c r="M1047" s="14"/>
    </row>
    <row r="1048" spans="1:13" x14ac:dyDescent="0.25">
      <c r="A1048" s="8"/>
      <c r="B1048" s="6"/>
      <c r="C1048" s="1"/>
      <c r="D1048" s="1"/>
      <c r="E1048" s="1"/>
      <c r="F1048" s="1"/>
      <c r="G1048" s="1"/>
      <c r="K1048" s="1"/>
      <c r="L1048" s="1"/>
      <c r="M1048" s="14"/>
    </row>
    <row r="1049" spans="1:13" x14ac:dyDescent="0.25">
      <c r="A1049" s="8"/>
      <c r="B1049" s="6"/>
      <c r="C1049" s="1"/>
      <c r="D1049" s="1"/>
      <c r="E1049" s="1"/>
      <c r="F1049" s="1"/>
      <c r="G1049" s="1"/>
      <c r="K1049" s="1"/>
      <c r="L1049" s="1"/>
      <c r="M1049" s="14"/>
    </row>
    <row r="1050" spans="1:13" x14ac:dyDescent="0.25">
      <c r="A1050" s="8"/>
      <c r="B1050" s="6"/>
      <c r="C1050" s="1"/>
      <c r="D1050" s="1"/>
      <c r="E1050" s="1"/>
      <c r="F1050" s="1"/>
      <c r="G1050" s="1"/>
      <c r="K1050" s="1"/>
      <c r="L1050" s="1"/>
      <c r="M1050" s="14"/>
    </row>
    <row r="1051" spans="1:13" x14ac:dyDescent="0.25">
      <c r="A1051" s="8"/>
      <c r="B1051" s="6"/>
      <c r="C1051" s="1"/>
      <c r="D1051" s="1"/>
      <c r="E1051" s="1"/>
      <c r="F1051" s="1"/>
      <c r="G1051" s="1"/>
      <c r="K1051" s="1"/>
      <c r="L1051" s="1"/>
      <c r="M1051" s="14"/>
    </row>
    <row r="1052" spans="1:13" x14ac:dyDescent="0.25">
      <c r="A1052" s="8"/>
      <c r="B1052" s="6"/>
      <c r="C1052" s="1"/>
      <c r="D1052" s="1"/>
      <c r="E1052" s="1"/>
      <c r="F1052" s="1"/>
      <c r="G1052" s="1"/>
      <c r="K1052" s="1"/>
      <c r="L1052" s="1"/>
      <c r="M1052" s="14"/>
    </row>
    <row r="1053" spans="1:13" x14ac:dyDescent="0.25">
      <c r="A1053" s="8"/>
      <c r="B1053" s="6"/>
      <c r="C1053" s="1"/>
      <c r="D1053" s="1"/>
      <c r="E1053" s="1"/>
      <c r="F1053" s="1"/>
      <c r="G1053" s="1"/>
      <c r="K1053" s="1"/>
      <c r="L1053" s="1"/>
      <c r="M1053" s="14"/>
    </row>
    <row r="1054" spans="1:13" x14ac:dyDescent="0.25">
      <c r="A1054" s="8"/>
      <c r="B1054" s="6"/>
      <c r="C1054" s="1"/>
      <c r="D1054" s="1"/>
      <c r="E1054" s="1"/>
      <c r="F1054" s="1"/>
      <c r="G1054" s="1"/>
      <c r="K1054" s="1"/>
      <c r="L1054" s="1"/>
      <c r="M1054" s="14"/>
    </row>
    <row r="1055" spans="1:13" x14ac:dyDescent="0.25">
      <c r="A1055" s="8"/>
      <c r="B1055" s="6"/>
      <c r="C1055" s="1"/>
      <c r="D1055" s="1"/>
      <c r="E1055" s="1"/>
      <c r="F1055" s="1"/>
      <c r="G1055" s="1"/>
      <c r="K1055" s="1"/>
      <c r="L1055" s="1"/>
      <c r="M1055" s="14"/>
    </row>
    <row r="1056" spans="1:13" x14ac:dyDescent="0.25">
      <c r="A1056" s="8"/>
      <c r="B1056" s="6"/>
      <c r="C1056" s="1"/>
      <c r="D1056" s="1"/>
      <c r="E1056" s="1"/>
      <c r="F1056" s="1"/>
      <c r="G1056" s="1"/>
      <c r="K1056" s="1"/>
      <c r="L1056" s="1"/>
      <c r="M1056" s="14"/>
    </row>
    <row r="1057" spans="1:13" x14ac:dyDescent="0.25">
      <c r="A1057" s="8"/>
      <c r="B1057" s="6"/>
      <c r="C1057" s="1"/>
      <c r="D1057" s="1"/>
      <c r="E1057" s="1"/>
      <c r="F1057" s="1"/>
      <c r="G1057" s="1"/>
      <c r="K1057" s="1"/>
      <c r="L1057" s="1"/>
      <c r="M1057" s="14"/>
    </row>
    <row r="1058" spans="1:13" x14ac:dyDescent="0.25">
      <c r="A1058" s="8"/>
      <c r="B1058" s="6"/>
      <c r="C1058" s="1"/>
      <c r="D1058" s="1"/>
      <c r="E1058" s="1"/>
      <c r="F1058" s="1"/>
      <c r="G1058" s="1"/>
      <c r="K1058" s="1"/>
      <c r="L1058" s="1"/>
      <c r="M1058" s="14"/>
    </row>
    <row r="1059" spans="1:13" x14ac:dyDescent="0.25">
      <c r="A1059" s="8"/>
      <c r="B1059" s="6"/>
      <c r="C1059" s="1"/>
      <c r="D1059" s="1"/>
      <c r="E1059" s="1"/>
      <c r="F1059" s="1"/>
      <c r="G1059" s="1"/>
      <c r="K1059" s="1"/>
      <c r="L1059" s="1"/>
      <c r="M1059" s="14"/>
    </row>
    <row r="1060" spans="1:13" x14ac:dyDescent="0.25">
      <c r="A1060" s="8"/>
      <c r="B1060" s="6"/>
      <c r="C1060" s="1"/>
      <c r="D1060" s="1"/>
      <c r="E1060" s="1"/>
      <c r="F1060" s="1"/>
      <c r="G1060" s="1"/>
      <c r="K1060" s="1"/>
      <c r="L1060" s="1"/>
      <c r="M1060" s="14"/>
    </row>
    <row r="1061" spans="1:13" x14ac:dyDescent="0.25">
      <c r="A1061" s="8"/>
      <c r="B1061" s="6"/>
      <c r="C1061" s="1"/>
      <c r="D1061" s="1"/>
      <c r="E1061" s="1"/>
      <c r="F1061" s="1"/>
      <c r="G1061" s="1"/>
      <c r="K1061" s="1"/>
      <c r="L1061" s="1"/>
      <c r="M1061" s="14"/>
    </row>
    <row r="1062" spans="1:13" x14ac:dyDescent="0.25">
      <c r="A1062" s="8"/>
      <c r="B1062" s="6"/>
      <c r="C1062" s="1"/>
      <c r="D1062" s="1"/>
      <c r="E1062" s="1"/>
      <c r="F1062" s="1"/>
      <c r="G1062" s="1"/>
      <c r="K1062" s="1"/>
      <c r="L1062" s="1"/>
      <c r="M1062" s="14"/>
    </row>
    <row r="1063" spans="1:13" x14ac:dyDescent="0.25">
      <c r="A1063" s="8"/>
      <c r="B1063" s="6"/>
      <c r="C1063" s="1"/>
      <c r="D1063" s="1"/>
      <c r="E1063" s="1"/>
      <c r="F1063" s="1"/>
      <c r="G1063" s="1"/>
      <c r="K1063" s="1"/>
      <c r="L1063" s="1"/>
      <c r="M1063" s="14"/>
    </row>
    <row r="1064" spans="1:13" x14ac:dyDescent="0.25">
      <c r="A1064" s="8"/>
      <c r="B1064" s="6"/>
      <c r="C1064" s="1"/>
      <c r="D1064" s="1"/>
      <c r="E1064" s="1"/>
      <c r="F1064" s="1"/>
      <c r="G1064" s="1"/>
      <c r="K1064" s="1"/>
      <c r="L1064" s="1"/>
      <c r="M1064" s="14"/>
    </row>
    <row r="1065" spans="1:13" x14ac:dyDescent="0.25">
      <c r="A1065" s="8"/>
      <c r="B1065" s="6"/>
      <c r="C1065" s="1"/>
      <c r="D1065" s="1"/>
      <c r="E1065" s="1"/>
      <c r="F1065" s="1"/>
      <c r="G1065" s="1"/>
      <c r="K1065" s="1"/>
      <c r="L1065" s="1"/>
      <c r="M1065" s="14"/>
    </row>
    <row r="1066" spans="1:13" x14ac:dyDescent="0.25">
      <c r="A1066" s="8"/>
      <c r="B1066" s="6"/>
      <c r="C1066" s="1"/>
      <c r="D1066" s="1"/>
      <c r="E1066" s="1"/>
      <c r="F1066" s="1"/>
      <c r="G1066" s="1"/>
      <c r="K1066" s="1"/>
      <c r="L1066" s="1"/>
      <c r="M1066" s="14"/>
    </row>
    <row r="1067" spans="1:13" x14ac:dyDescent="0.25">
      <c r="A1067" s="8"/>
      <c r="B1067" s="6"/>
      <c r="C1067" s="1"/>
      <c r="D1067" s="1"/>
      <c r="E1067" s="1"/>
      <c r="F1067" s="1"/>
      <c r="G1067" s="1"/>
      <c r="K1067" s="1"/>
      <c r="L1067" s="1"/>
      <c r="M1067" s="14"/>
    </row>
    <row r="1068" spans="1:13" x14ac:dyDescent="0.25">
      <c r="A1068" s="8"/>
      <c r="B1068" s="6"/>
      <c r="C1068" s="1"/>
      <c r="D1068" s="1"/>
      <c r="E1068" s="1"/>
      <c r="F1068" s="1"/>
      <c r="G1068" s="1"/>
      <c r="K1068" s="1"/>
      <c r="L1068" s="1"/>
      <c r="M1068" s="14"/>
    </row>
    <row r="1069" spans="1:13" x14ac:dyDescent="0.25">
      <c r="A1069" s="8"/>
      <c r="B1069" s="6"/>
      <c r="C1069" s="1"/>
      <c r="D1069" s="1"/>
      <c r="E1069" s="1"/>
      <c r="F1069" s="1"/>
      <c r="G1069" s="1"/>
      <c r="K1069" s="1"/>
      <c r="L1069" s="1"/>
      <c r="M1069" s="14"/>
    </row>
    <row r="1070" spans="1:13" x14ac:dyDescent="0.25">
      <c r="A1070" s="8"/>
      <c r="B1070" s="6"/>
      <c r="C1070" s="1"/>
      <c r="D1070" s="1"/>
      <c r="E1070" s="1"/>
      <c r="F1070" s="1"/>
      <c r="G1070" s="1"/>
      <c r="K1070" s="1"/>
      <c r="L1070" s="1"/>
      <c r="M1070" s="14"/>
    </row>
    <row r="1071" spans="1:13" x14ac:dyDescent="0.25">
      <c r="A1071" s="8"/>
      <c r="B1071" s="6"/>
      <c r="C1071" s="1"/>
      <c r="D1071" s="1"/>
      <c r="E1071" s="1"/>
      <c r="F1071" s="1"/>
      <c r="G1071" s="1"/>
      <c r="K1071" s="1"/>
      <c r="L1071" s="1"/>
      <c r="M1071" s="14"/>
    </row>
    <row r="1072" spans="1:13" x14ac:dyDescent="0.25">
      <c r="A1072" s="8"/>
      <c r="B1072" s="6"/>
      <c r="C1072" s="1"/>
      <c r="D1072" s="1"/>
      <c r="E1072" s="1"/>
      <c r="F1072" s="1"/>
      <c r="G1072" s="1"/>
      <c r="K1072" s="1"/>
      <c r="L1072" s="1"/>
      <c r="M1072" s="14"/>
    </row>
    <row r="1073" spans="1:13" x14ac:dyDescent="0.25">
      <c r="A1073" s="8"/>
      <c r="B1073" s="6"/>
      <c r="C1073" s="1"/>
      <c r="D1073" s="1"/>
      <c r="E1073" s="1"/>
      <c r="F1073" s="1"/>
      <c r="G1073" s="1"/>
      <c r="K1073" s="1"/>
      <c r="L1073" s="1"/>
      <c r="M1073" s="14"/>
    </row>
    <row r="1074" spans="1:13" x14ac:dyDescent="0.25">
      <c r="A1074" s="8"/>
      <c r="B1074" s="6"/>
      <c r="C1074" s="1"/>
      <c r="D1074" s="1"/>
      <c r="E1074" s="1"/>
      <c r="F1074" s="1"/>
      <c r="G1074" s="1"/>
      <c r="K1074" s="1"/>
      <c r="L1074" s="1"/>
      <c r="M1074" s="14"/>
    </row>
    <row r="1075" spans="1:13" x14ac:dyDescent="0.25">
      <c r="A1075" s="8"/>
      <c r="B1075" s="6"/>
      <c r="C1075" s="1"/>
      <c r="D1075" s="1"/>
      <c r="E1075" s="1"/>
      <c r="F1075" s="1"/>
      <c r="G1075" s="1"/>
      <c r="K1075" s="1"/>
      <c r="L1075" s="1"/>
      <c r="M1075" s="14"/>
    </row>
    <row r="1076" spans="1:13" x14ac:dyDescent="0.25">
      <c r="A1076" s="8"/>
      <c r="B1076" s="6"/>
      <c r="C1076" s="1"/>
      <c r="D1076" s="1"/>
      <c r="E1076" s="1"/>
      <c r="F1076" s="1"/>
      <c r="G1076" s="1"/>
      <c r="K1076" s="1"/>
      <c r="L1076" s="1"/>
      <c r="M1076" s="14"/>
    </row>
    <row r="1077" spans="1:13" x14ac:dyDescent="0.25">
      <c r="A1077" s="8"/>
      <c r="B1077" s="6"/>
      <c r="C1077" s="1"/>
      <c r="D1077" s="1"/>
      <c r="E1077" s="1"/>
      <c r="F1077" s="1"/>
      <c r="G1077" s="1"/>
      <c r="K1077" s="1"/>
      <c r="L1077" s="1"/>
      <c r="M1077" s="14"/>
    </row>
    <row r="1078" spans="1:13" x14ac:dyDescent="0.25">
      <c r="A1078" s="8"/>
      <c r="B1078" s="6"/>
      <c r="C1078" s="1"/>
      <c r="D1078" s="1"/>
      <c r="E1078" s="1"/>
      <c r="F1078" s="1"/>
      <c r="G1078" s="1"/>
      <c r="K1078" s="1"/>
      <c r="L1078" s="1"/>
      <c r="M1078" s="14"/>
    </row>
    <row r="1079" spans="1:13" x14ac:dyDescent="0.25">
      <c r="A1079" s="8"/>
      <c r="B1079" s="6"/>
      <c r="C1079" s="1"/>
      <c r="D1079" s="1"/>
      <c r="E1079" s="1"/>
      <c r="F1079" s="1"/>
      <c r="G1079" s="1"/>
      <c r="K1079" s="1"/>
      <c r="L1079" s="1"/>
      <c r="M1079" s="14"/>
    </row>
    <row r="1080" spans="1:13" x14ac:dyDescent="0.25">
      <c r="A1080" s="8"/>
      <c r="B1080" s="6"/>
      <c r="C1080" s="1"/>
      <c r="D1080" s="1"/>
      <c r="E1080" s="1"/>
      <c r="F1080" s="1"/>
      <c r="G1080" s="1"/>
      <c r="K1080" s="1"/>
      <c r="L1080" s="1"/>
      <c r="M1080" s="14"/>
    </row>
    <row r="1081" spans="1:13" x14ac:dyDescent="0.25">
      <c r="A1081" s="8"/>
      <c r="B1081" s="6"/>
      <c r="C1081" s="1"/>
      <c r="D1081" s="1"/>
      <c r="E1081" s="1"/>
      <c r="F1081" s="1"/>
      <c r="G1081" s="1"/>
      <c r="K1081" s="1"/>
      <c r="L1081" s="1"/>
      <c r="M1081" s="14"/>
    </row>
    <row r="1082" spans="1:13" x14ac:dyDescent="0.25">
      <c r="A1082" s="8"/>
      <c r="B1082" s="6"/>
      <c r="C1082" s="1"/>
      <c r="D1082" s="1"/>
      <c r="E1082" s="1"/>
      <c r="F1082" s="1"/>
      <c r="G1082" s="1"/>
      <c r="K1082" s="1"/>
      <c r="L1082" s="1"/>
      <c r="M1082" s="14"/>
    </row>
    <row r="1083" spans="1:13" x14ac:dyDescent="0.25">
      <c r="A1083" s="8"/>
      <c r="B1083" s="6"/>
      <c r="C1083" s="1"/>
      <c r="D1083" s="1"/>
      <c r="E1083" s="1"/>
      <c r="F1083" s="1"/>
      <c r="G1083" s="1"/>
      <c r="K1083" s="1"/>
      <c r="L1083" s="1"/>
      <c r="M1083" s="14"/>
    </row>
    <row r="1084" spans="1:13" x14ac:dyDescent="0.25">
      <c r="A1084" s="8"/>
      <c r="B1084" s="6"/>
      <c r="C1084" s="1"/>
      <c r="D1084" s="1"/>
      <c r="E1084" s="1"/>
      <c r="F1084" s="1"/>
      <c r="G1084" s="1"/>
      <c r="K1084" s="1"/>
      <c r="L1084" s="1"/>
      <c r="M1084" s="14"/>
    </row>
    <row r="1085" spans="1:13" x14ac:dyDescent="0.25">
      <c r="A1085" s="8"/>
      <c r="B1085" s="6"/>
      <c r="C1085" s="1"/>
      <c r="D1085" s="1"/>
      <c r="E1085" s="1"/>
      <c r="F1085" s="1"/>
      <c r="G1085" s="1"/>
      <c r="K1085" s="1"/>
      <c r="L1085" s="1"/>
      <c r="M1085" s="14"/>
    </row>
    <row r="1086" spans="1:13" x14ac:dyDescent="0.25">
      <c r="A1086" s="8"/>
      <c r="B1086" s="6"/>
      <c r="C1086" s="1"/>
      <c r="D1086" s="1"/>
      <c r="E1086" s="1"/>
      <c r="F1086" s="1"/>
      <c r="G1086" s="1"/>
      <c r="K1086" s="1"/>
      <c r="L1086" s="1"/>
      <c r="M1086" s="14"/>
    </row>
    <row r="1087" spans="1:13" x14ac:dyDescent="0.25">
      <c r="A1087" s="8"/>
      <c r="B1087" s="6"/>
      <c r="C1087" s="1"/>
      <c r="D1087" s="1"/>
      <c r="E1087" s="1"/>
      <c r="F1087" s="1"/>
      <c r="G1087" s="1"/>
      <c r="K1087" s="1"/>
      <c r="L1087" s="1"/>
      <c r="M1087" s="14"/>
    </row>
    <row r="1088" spans="1:13" x14ac:dyDescent="0.25">
      <c r="A1088" s="8"/>
      <c r="B1088" s="6"/>
      <c r="C1088" s="1"/>
      <c r="D1088" s="1"/>
      <c r="E1088" s="1"/>
      <c r="F1088" s="1"/>
      <c r="G1088" s="1"/>
      <c r="K1088" s="1"/>
      <c r="L1088" s="1"/>
      <c r="M1088" s="14"/>
    </row>
    <row r="1089" spans="1:13" x14ac:dyDescent="0.25">
      <c r="A1089" s="8"/>
      <c r="B1089" s="6"/>
      <c r="C1089" s="1"/>
      <c r="D1089" s="1"/>
      <c r="E1089" s="1"/>
      <c r="F1089" s="1"/>
      <c r="G1089" s="1"/>
      <c r="K1089" s="1"/>
      <c r="L1089" s="1"/>
      <c r="M1089" s="14"/>
    </row>
    <row r="1090" spans="1:13" x14ac:dyDescent="0.25">
      <c r="A1090" s="8"/>
      <c r="B1090" s="6"/>
      <c r="C1090" s="1"/>
      <c r="D1090" s="1"/>
      <c r="E1090" s="1"/>
      <c r="F1090" s="1"/>
      <c r="G1090" s="1"/>
      <c r="K1090" s="1"/>
      <c r="L1090" s="1"/>
      <c r="M1090" s="14"/>
    </row>
    <row r="1091" spans="1:13" x14ac:dyDescent="0.25">
      <c r="A1091" s="8"/>
      <c r="B1091" s="6"/>
      <c r="C1091" s="1"/>
      <c r="D1091" s="1"/>
      <c r="E1091" s="1"/>
      <c r="F1091" s="1"/>
      <c r="G1091" s="1"/>
      <c r="K1091" s="1"/>
      <c r="L1091" s="1"/>
      <c r="M1091" s="14"/>
    </row>
    <row r="1092" spans="1:13" x14ac:dyDescent="0.25">
      <c r="A1092" s="8"/>
      <c r="B1092" s="6"/>
      <c r="C1092" s="1"/>
      <c r="D1092" s="1"/>
      <c r="E1092" s="1"/>
      <c r="F1092" s="1"/>
      <c r="G1092" s="1"/>
      <c r="K1092" s="1"/>
      <c r="L1092" s="1"/>
      <c r="M1092" s="14"/>
    </row>
    <row r="1093" spans="1:13" x14ac:dyDescent="0.25">
      <c r="A1093" s="8"/>
      <c r="B1093" s="6"/>
      <c r="C1093" s="1"/>
      <c r="D1093" s="1"/>
      <c r="E1093" s="1"/>
      <c r="F1093" s="1"/>
      <c r="G1093" s="1"/>
      <c r="K1093" s="1"/>
      <c r="L1093" s="1"/>
      <c r="M1093" s="14"/>
    </row>
    <row r="1094" spans="1:13" x14ac:dyDescent="0.25">
      <c r="A1094" s="8"/>
      <c r="B1094" s="6"/>
      <c r="C1094" s="1"/>
      <c r="D1094" s="1"/>
      <c r="E1094" s="1"/>
      <c r="F1094" s="1"/>
      <c r="G1094" s="1"/>
      <c r="K1094" s="1"/>
      <c r="L1094" s="1"/>
      <c r="M1094" s="14"/>
    </row>
    <row r="1095" spans="1:13" x14ac:dyDescent="0.25">
      <c r="A1095" s="8"/>
      <c r="B1095" s="6"/>
      <c r="C1095" s="1"/>
      <c r="D1095" s="1"/>
      <c r="E1095" s="1"/>
      <c r="F1095" s="1"/>
      <c r="G1095" s="1"/>
      <c r="K1095" s="1"/>
      <c r="L1095" s="1"/>
      <c r="M1095" s="14"/>
    </row>
    <row r="1096" spans="1:13" x14ac:dyDescent="0.25">
      <c r="A1096" s="8"/>
      <c r="B1096" s="6"/>
      <c r="C1096" s="1"/>
      <c r="D1096" s="1"/>
      <c r="E1096" s="1"/>
      <c r="F1096" s="1"/>
      <c r="G1096" s="1"/>
      <c r="K1096" s="1"/>
      <c r="L1096" s="1"/>
      <c r="M1096" s="14"/>
    </row>
    <row r="1097" spans="1:13" x14ac:dyDescent="0.25">
      <c r="A1097" s="8"/>
      <c r="B1097" s="6"/>
      <c r="C1097" s="1"/>
      <c r="D1097" s="1"/>
      <c r="E1097" s="1"/>
      <c r="F1097" s="1"/>
      <c r="G1097" s="1"/>
      <c r="K1097" s="1"/>
      <c r="L1097" s="1"/>
      <c r="M1097" s="14"/>
    </row>
    <row r="1098" spans="1:13" x14ac:dyDescent="0.25">
      <c r="A1098" s="8"/>
      <c r="B1098" s="6"/>
      <c r="C1098" s="1"/>
      <c r="D1098" s="1"/>
      <c r="E1098" s="1"/>
      <c r="F1098" s="1"/>
      <c r="G1098" s="1"/>
      <c r="K1098" s="1"/>
      <c r="L1098" s="1"/>
      <c r="M1098" s="14"/>
    </row>
    <row r="1099" spans="1:13" x14ac:dyDescent="0.25">
      <c r="A1099" s="8"/>
      <c r="B1099" s="6"/>
      <c r="C1099" s="1"/>
      <c r="D1099" s="1"/>
      <c r="E1099" s="1"/>
      <c r="F1099" s="1"/>
      <c r="G1099" s="1"/>
      <c r="K1099" s="1"/>
      <c r="L1099" s="1"/>
      <c r="M1099" s="14"/>
    </row>
    <row r="1100" spans="1:13" x14ac:dyDescent="0.25">
      <c r="A1100" s="8"/>
      <c r="B1100" s="6"/>
      <c r="C1100" s="1"/>
      <c r="D1100" s="1"/>
      <c r="E1100" s="1"/>
      <c r="F1100" s="1"/>
      <c r="G1100" s="1"/>
      <c r="K1100" s="1"/>
      <c r="L1100" s="1"/>
      <c r="M1100" s="14"/>
    </row>
    <row r="1101" spans="1:13" x14ac:dyDescent="0.25">
      <c r="A1101" s="8"/>
      <c r="B1101" s="6"/>
      <c r="C1101" s="1"/>
      <c r="D1101" s="1"/>
      <c r="E1101" s="1"/>
      <c r="F1101" s="1"/>
      <c r="G1101" s="1"/>
      <c r="K1101" s="1"/>
      <c r="L1101" s="1"/>
      <c r="M1101" s="14"/>
    </row>
    <row r="1102" spans="1:13" x14ac:dyDescent="0.25">
      <c r="A1102" s="8"/>
      <c r="B1102" s="6"/>
      <c r="C1102" s="1"/>
      <c r="D1102" s="1"/>
      <c r="E1102" s="1"/>
      <c r="F1102" s="1"/>
      <c r="G1102" s="1"/>
      <c r="K1102" s="1"/>
      <c r="L1102" s="1"/>
      <c r="M1102" s="14"/>
    </row>
    <row r="1103" spans="1:13" x14ac:dyDescent="0.25">
      <c r="A1103" s="8"/>
      <c r="B1103" s="6"/>
      <c r="C1103" s="1"/>
      <c r="D1103" s="1"/>
      <c r="E1103" s="1"/>
      <c r="F1103" s="1"/>
      <c r="G1103" s="1"/>
      <c r="K1103" s="1"/>
      <c r="L1103" s="1"/>
      <c r="M1103" s="14"/>
    </row>
    <row r="1104" spans="1:13" x14ac:dyDescent="0.25">
      <c r="A1104" s="8"/>
      <c r="B1104" s="6"/>
      <c r="C1104" s="1"/>
      <c r="D1104" s="1"/>
      <c r="E1104" s="1"/>
      <c r="F1104" s="1"/>
      <c r="G1104" s="1"/>
      <c r="K1104" s="1"/>
      <c r="L1104" s="1"/>
      <c r="M1104" s="14"/>
    </row>
    <row r="1105" spans="1:13" x14ac:dyDescent="0.25">
      <c r="A1105" s="8"/>
      <c r="B1105" s="6"/>
      <c r="C1105" s="1"/>
      <c r="D1105" s="1"/>
      <c r="E1105" s="1"/>
      <c r="F1105" s="1"/>
      <c r="G1105" s="1"/>
      <c r="K1105" s="1"/>
      <c r="L1105" s="1"/>
      <c r="M1105" s="14"/>
    </row>
    <row r="1106" spans="1:13" x14ac:dyDescent="0.25">
      <c r="A1106" s="8"/>
      <c r="B1106" s="6"/>
      <c r="C1106" s="1"/>
      <c r="D1106" s="1"/>
      <c r="E1106" s="1"/>
      <c r="F1106" s="1"/>
      <c r="G1106" s="1"/>
      <c r="K1106" s="1"/>
      <c r="L1106" s="1"/>
      <c r="M1106" s="14"/>
    </row>
    <row r="1107" spans="1:13" x14ac:dyDescent="0.25">
      <c r="A1107" s="8"/>
      <c r="B1107" s="6"/>
      <c r="C1107" s="1"/>
      <c r="D1107" s="1"/>
      <c r="E1107" s="1"/>
      <c r="F1107" s="1"/>
      <c r="G1107" s="1"/>
      <c r="K1107" s="1"/>
      <c r="L1107" s="1"/>
      <c r="M1107" s="14"/>
    </row>
    <row r="1108" spans="1:13" x14ac:dyDescent="0.25">
      <c r="A1108" s="8"/>
      <c r="B1108" s="6"/>
      <c r="C1108" s="1"/>
      <c r="D1108" s="1"/>
      <c r="E1108" s="1"/>
      <c r="F1108" s="1"/>
      <c r="G1108" s="1"/>
      <c r="K1108" s="1"/>
      <c r="L1108" s="1"/>
      <c r="M1108" s="14"/>
    </row>
    <row r="1109" spans="1:13" x14ac:dyDescent="0.25">
      <c r="A1109" s="8"/>
      <c r="B1109" s="6"/>
      <c r="C1109" s="1"/>
      <c r="D1109" s="1"/>
      <c r="E1109" s="1"/>
      <c r="F1109" s="1"/>
      <c r="G1109" s="1"/>
      <c r="K1109" s="1"/>
      <c r="L1109" s="1"/>
      <c r="M1109" s="14"/>
    </row>
    <row r="1110" spans="1:13" x14ac:dyDescent="0.25">
      <c r="A1110" s="8"/>
      <c r="B1110" s="6"/>
      <c r="C1110" s="1"/>
      <c r="D1110" s="1"/>
      <c r="E1110" s="1"/>
      <c r="F1110" s="1"/>
      <c r="G1110" s="1"/>
      <c r="K1110" s="1"/>
      <c r="L1110" s="1"/>
      <c r="M1110" s="14"/>
    </row>
    <row r="1111" spans="1:13" x14ac:dyDescent="0.25">
      <c r="A1111" s="8"/>
      <c r="B1111" s="6"/>
      <c r="C1111" s="1"/>
      <c r="D1111" s="1"/>
      <c r="E1111" s="1"/>
      <c r="F1111" s="1"/>
      <c r="G1111" s="1"/>
      <c r="K1111" s="1"/>
      <c r="L1111" s="1"/>
      <c r="M1111" s="14"/>
    </row>
    <row r="1112" spans="1:13" x14ac:dyDescent="0.25">
      <c r="A1112" s="8"/>
      <c r="B1112" s="6"/>
      <c r="C1112" s="1"/>
      <c r="D1112" s="1"/>
      <c r="E1112" s="1"/>
      <c r="F1112" s="1"/>
      <c r="G1112" s="1"/>
      <c r="K1112" s="1"/>
      <c r="L1112" s="1"/>
      <c r="M1112" s="14"/>
    </row>
    <row r="1113" spans="1:13" x14ac:dyDescent="0.25">
      <c r="A1113" s="8"/>
      <c r="B1113" s="6"/>
      <c r="C1113" s="1"/>
      <c r="D1113" s="1"/>
      <c r="E1113" s="1"/>
      <c r="F1113" s="1"/>
      <c r="G1113" s="1"/>
      <c r="K1113" s="1"/>
      <c r="L1113" s="1"/>
      <c r="M1113" s="14"/>
    </row>
    <row r="1114" spans="1:13" x14ac:dyDescent="0.25">
      <c r="A1114" s="8"/>
      <c r="B1114" s="6"/>
      <c r="C1114" s="1"/>
      <c r="D1114" s="1"/>
      <c r="E1114" s="1"/>
      <c r="F1114" s="1"/>
      <c r="G1114" s="1"/>
      <c r="K1114" s="1"/>
      <c r="L1114" s="1"/>
      <c r="M1114" s="14"/>
    </row>
    <row r="1115" spans="1:13" x14ac:dyDescent="0.25">
      <c r="A1115" s="8"/>
      <c r="B1115" s="6"/>
      <c r="C1115" s="1"/>
      <c r="D1115" s="1"/>
      <c r="E1115" s="1"/>
      <c r="F1115" s="1"/>
      <c r="G1115" s="1"/>
      <c r="K1115" s="1"/>
      <c r="L1115" s="1"/>
      <c r="M1115" s="14"/>
    </row>
    <row r="1116" spans="1:13" x14ac:dyDescent="0.25">
      <c r="A1116" s="8"/>
      <c r="B1116" s="6"/>
      <c r="C1116" s="1"/>
      <c r="D1116" s="1"/>
      <c r="E1116" s="1"/>
      <c r="F1116" s="1"/>
      <c r="G1116" s="1"/>
      <c r="K1116" s="1"/>
      <c r="L1116" s="1"/>
      <c r="M1116" s="14"/>
    </row>
    <row r="1117" spans="1:13" x14ac:dyDescent="0.25">
      <c r="A1117" s="8"/>
      <c r="B1117" s="6"/>
      <c r="C1117" s="1"/>
      <c r="D1117" s="1"/>
      <c r="E1117" s="1"/>
      <c r="F1117" s="1"/>
      <c r="G1117" s="1"/>
      <c r="K1117" s="1"/>
      <c r="L1117" s="1"/>
      <c r="M1117" s="14"/>
    </row>
    <row r="1118" spans="1:13" x14ac:dyDescent="0.25">
      <c r="A1118" s="8"/>
      <c r="B1118" s="6"/>
      <c r="C1118" s="1"/>
      <c r="D1118" s="1"/>
      <c r="E1118" s="1"/>
      <c r="F1118" s="1"/>
      <c r="G1118" s="1"/>
      <c r="K1118" s="1"/>
      <c r="L1118" s="1"/>
      <c r="M1118" s="14"/>
    </row>
    <row r="1119" spans="1:13" x14ac:dyDescent="0.25">
      <c r="A1119" s="8"/>
      <c r="B1119" s="6"/>
      <c r="C1119" s="1"/>
      <c r="D1119" s="1"/>
      <c r="E1119" s="1"/>
      <c r="F1119" s="1"/>
      <c r="G1119" s="1"/>
      <c r="K1119" s="1"/>
      <c r="L1119" s="1"/>
      <c r="M1119" s="14"/>
    </row>
    <row r="1120" spans="1:13" x14ac:dyDescent="0.25">
      <c r="A1120" s="8"/>
      <c r="B1120" s="6"/>
      <c r="C1120" s="1"/>
      <c r="D1120" s="1"/>
      <c r="E1120" s="1"/>
      <c r="F1120" s="1"/>
      <c r="G1120" s="1"/>
      <c r="K1120" s="1"/>
      <c r="L1120" s="1"/>
      <c r="M1120" s="14"/>
    </row>
    <row r="1121" spans="1:13" x14ac:dyDescent="0.25">
      <c r="A1121" s="8"/>
      <c r="B1121" s="6"/>
      <c r="C1121" s="1"/>
      <c r="D1121" s="1"/>
      <c r="E1121" s="1"/>
      <c r="F1121" s="1"/>
      <c r="G1121" s="1"/>
      <c r="K1121" s="1"/>
      <c r="L1121" s="1"/>
      <c r="M1121" s="14"/>
    </row>
    <row r="1122" spans="1:13" x14ac:dyDescent="0.25">
      <c r="A1122" s="8"/>
      <c r="B1122" s="6"/>
      <c r="C1122" s="1"/>
      <c r="D1122" s="1"/>
      <c r="E1122" s="1"/>
      <c r="F1122" s="1"/>
      <c r="G1122" s="1"/>
      <c r="K1122" s="1"/>
      <c r="L1122" s="1"/>
      <c r="M1122" s="14"/>
    </row>
    <row r="1123" spans="1:13" x14ac:dyDescent="0.25">
      <c r="A1123" s="8"/>
      <c r="B1123" s="6"/>
      <c r="C1123" s="1"/>
      <c r="D1123" s="1"/>
      <c r="E1123" s="1"/>
      <c r="F1123" s="1"/>
      <c r="G1123" s="1"/>
      <c r="K1123" s="1"/>
      <c r="L1123" s="1"/>
      <c r="M1123" s="14"/>
    </row>
    <row r="1124" spans="1:13" x14ac:dyDescent="0.25">
      <c r="A1124" s="8"/>
      <c r="B1124" s="6"/>
      <c r="C1124" s="1"/>
      <c r="D1124" s="1"/>
      <c r="E1124" s="1"/>
      <c r="F1124" s="1"/>
      <c r="G1124" s="1"/>
      <c r="K1124" s="1"/>
      <c r="L1124" s="1"/>
      <c r="M1124" s="14"/>
    </row>
    <row r="1125" spans="1:13" x14ac:dyDescent="0.25">
      <c r="A1125" s="8"/>
      <c r="B1125" s="6"/>
      <c r="C1125" s="1"/>
      <c r="D1125" s="1"/>
      <c r="E1125" s="1"/>
      <c r="F1125" s="1"/>
      <c r="G1125" s="1"/>
      <c r="K1125" s="1"/>
      <c r="L1125" s="1"/>
      <c r="M1125" s="14"/>
    </row>
    <row r="1126" spans="1:13" x14ac:dyDescent="0.25">
      <c r="A1126" s="8"/>
      <c r="B1126" s="6"/>
      <c r="C1126" s="1"/>
      <c r="D1126" s="1"/>
      <c r="E1126" s="1"/>
      <c r="F1126" s="1"/>
      <c r="G1126" s="1"/>
      <c r="K1126" s="1"/>
      <c r="L1126" s="1"/>
      <c r="M1126" s="14"/>
    </row>
    <row r="1127" spans="1:13" x14ac:dyDescent="0.25">
      <c r="A1127" s="8"/>
      <c r="B1127" s="6"/>
      <c r="C1127" s="1"/>
      <c r="D1127" s="1"/>
      <c r="E1127" s="1"/>
      <c r="F1127" s="1"/>
      <c r="G1127" s="1"/>
      <c r="K1127" s="1"/>
      <c r="L1127" s="1"/>
      <c r="M1127" s="14"/>
    </row>
    <row r="1128" spans="1:13" x14ac:dyDescent="0.25">
      <c r="A1128" s="8"/>
      <c r="B1128" s="6"/>
      <c r="C1128" s="1"/>
      <c r="D1128" s="1"/>
      <c r="E1128" s="1"/>
      <c r="F1128" s="1"/>
      <c r="G1128" s="1"/>
      <c r="K1128" s="1"/>
      <c r="L1128" s="1"/>
      <c r="M1128" s="14"/>
    </row>
    <row r="1129" spans="1:13" x14ac:dyDescent="0.25">
      <c r="A1129" s="8"/>
      <c r="B1129" s="6"/>
      <c r="C1129" s="1"/>
      <c r="D1129" s="1"/>
      <c r="E1129" s="1"/>
      <c r="F1129" s="1"/>
      <c r="G1129" s="1"/>
      <c r="K1129" s="1"/>
      <c r="L1129" s="1"/>
      <c r="M1129" s="14"/>
    </row>
    <row r="1130" spans="1:13" x14ac:dyDescent="0.25">
      <c r="A1130" s="8"/>
      <c r="B1130" s="6"/>
      <c r="C1130" s="1"/>
      <c r="D1130" s="1"/>
      <c r="E1130" s="1"/>
      <c r="F1130" s="1"/>
      <c r="G1130" s="1"/>
      <c r="K1130" s="1"/>
      <c r="L1130" s="1"/>
      <c r="M1130" s="14"/>
    </row>
    <row r="1131" spans="1:13" x14ac:dyDescent="0.25">
      <c r="A1131" s="8"/>
      <c r="B1131" s="6"/>
      <c r="C1131" s="1"/>
      <c r="D1131" s="1"/>
      <c r="E1131" s="1"/>
      <c r="F1131" s="1"/>
      <c r="G1131" s="1"/>
      <c r="K1131" s="1"/>
      <c r="L1131" s="1"/>
      <c r="M1131" s="14"/>
    </row>
    <row r="1132" spans="1:13" x14ac:dyDescent="0.25">
      <c r="A1132" s="8"/>
      <c r="B1132" s="6"/>
      <c r="C1132" s="1"/>
      <c r="D1132" s="1"/>
      <c r="E1132" s="1"/>
      <c r="F1132" s="1"/>
      <c r="G1132" s="1"/>
      <c r="K1132" s="1"/>
      <c r="L1132" s="1"/>
      <c r="M1132" s="14"/>
    </row>
    <row r="1133" spans="1:13" x14ac:dyDescent="0.25">
      <c r="A1133" s="8"/>
      <c r="B1133" s="6"/>
      <c r="C1133" s="1"/>
      <c r="D1133" s="1"/>
      <c r="E1133" s="1"/>
      <c r="F1133" s="1"/>
      <c r="G1133" s="1"/>
      <c r="K1133" s="1"/>
      <c r="L1133" s="1"/>
      <c r="M1133" s="14"/>
    </row>
    <row r="1134" spans="1:13" x14ac:dyDescent="0.25">
      <c r="A1134" s="8"/>
      <c r="B1134" s="6"/>
      <c r="C1134" s="1"/>
      <c r="D1134" s="1"/>
      <c r="E1134" s="1"/>
      <c r="F1134" s="1"/>
      <c r="G1134" s="1"/>
      <c r="K1134" s="1"/>
      <c r="L1134" s="1"/>
      <c r="M1134" s="14"/>
    </row>
    <row r="1135" spans="1:13" x14ac:dyDescent="0.25">
      <c r="A1135" s="8"/>
      <c r="B1135" s="6"/>
      <c r="C1135" s="1"/>
      <c r="D1135" s="1"/>
      <c r="E1135" s="1"/>
      <c r="F1135" s="1"/>
      <c r="G1135" s="1"/>
      <c r="K1135" s="1"/>
      <c r="L1135" s="1"/>
      <c r="M1135" s="14"/>
    </row>
    <row r="1136" spans="1:13" x14ac:dyDescent="0.25">
      <c r="A1136" s="8"/>
      <c r="B1136" s="6"/>
      <c r="C1136" s="1"/>
      <c r="D1136" s="1"/>
      <c r="E1136" s="1"/>
      <c r="F1136" s="1"/>
      <c r="G1136" s="1"/>
      <c r="K1136" s="1"/>
      <c r="L1136" s="1"/>
      <c r="M1136" s="14"/>
    </row>
    <row r="1137" spans="1:13" x14ac:dyDescent="0.25">
      <c r="A1137" s="8"/>
      <c r="B1137" s="6"/>
      <c r="C1137" s="1"/>
      <c r="D1137" s="1"/>
      <c r="E1137" s="1"/>
      <c r="F1137" s="1"/>
      <c r="G1137" s="1"/>
      <c r="K1137" s="1"/>
      <c r="L1137" s="1"/>
      <c r="M1137" s="14"/>
    </row>
    <row r="1138" spans="1:13" x14ac:dyDescent="0.25">
      <c r="A1138" s="8"/>
      <c r="B1138" s="6"/>
      <c r="C1138" s="1"/>
      <c r="D1138" s="1"/>
      <c r="E1138" s="1"/>
      <c r="F1138" s="1"/>
      <c r="G1138" s="1"/>
      <c r="K1138" s="1"/>
      <c r="L1138" s="1"/>
      <c r="M1138" s="14"/>
    </row>
    <row r="1139" spans="1:13" x14ac:dyDescent="0.25">
      <c r="A1139" s="8"/>
      <c r="B1139" s="6"/>
      <c r="C1139" s="1"/>
      <c r="D1139" s="1"/>
      <c r="E1139" s="1"/>
      <c r="F1139" s="1"/>
      <c r="G1139" s="1"/>
      <c r="K1139" s="1"/>
      <c r="L1139" s="1"/>
      <c r="M1139" s="14"/>
    </row>
    <row r="1140" spans="1:13" x14ac:dyDescent="0.25">
      <c r="A1140" s="8"/>
      <c r="B1140" s="6"/>
      <c r="C1140" s="1"/>
      <c r="D1140" s="1"/>
      <c r="E1140" s="1"/>
      <c r="F1140" s="1"/>
      <c r="G1140" s="1"/>
      <c r="K1140" s="1"/>
      <c r="L1140" s="1"/>
      <c r="M1140" s="14"/>
    </row>
    <row r="1141" spans="1:13" x14ac:dyDescent="0.25">
      <c r="A1141" s="8"/>
      <c r="B1141" s="6"/>
      <c r="C1141" s="1"/>
      <c r="D1141" s="1"/>
      <c r="E1141" s="1"/>
      <c r="F1141" s="1"/>
      <c r="G1141" s="1"/>
      <c r="K1141" s="1"/>
      <c r="L1141" s="1"/>
      <c r="M1141" s="14"/>
    </row>
    <row r="1142" spans="1:13" x14ac:dyDescent="0.25">
      <c r="A1142" s="8"/>
      <c r="B1142" s="6"/>
      <c r="C1142" s="1"/>
      <c r="D1142" s="1"/>
      <c r="E1142" s="1"/>
      <c r="F1142" s="1"/>
      <c r="G1142" s="1"/>
      <c r="K1142" s="1"/>
      <c r="L1142" s="1"/>
      <c r="M1142" s="14"/>
    </row>
    <row r="1143" spans="1:13" x14ac:dyDescent="0.25">
      <c r="A1143" s="8"/>
      <c r="B1143" s="6"/>
      <c r="C1143" s="1"/>
      <c r="D1143" s="1"/>
      <c r="E1143" s="1"/>
      <c r="F1143" s="1"/>
      <c r="G1143" s="1"/>
      <c r="K1143" s="1"/>
      <c r="L1143" s="1"/>
      <c r="M1143" s="14"/>
    </row>
    <row r="1144" spans="1:13" x14ac:dyDescent="0.25">
      <c r="A1144" s="8"/>
      <c r="B1144" s="6"/>
      <c r="C1144" s="1"/>
      <c r="D1144" s="1"/>
      <c r="E1144" s="1"/>
      <c r="F1144" s="1"/>
      <c r="G1144" s="1"/>
      <c r="K1144" s="1"/>
      <c r="L1144" s="1"/>
      <c r="M1144" s="14"/>
    </row>
    <row r="1145" spans="1:13" x14ac:dyDescent="0.25">
      <c r="A1145" s="8"/>
      <c r="B1145" s="6"/>
      <c r="C1145" s="1"/>
      <c r="D1145" s="1"/>
      <c r="E1145" s="1"/>
      <c r="F1145" s="1"/>
      <c r="G1145" s="1"/>
      <c r="K1145" s="1"/>
      <c r="L1145" s="1"/>
      <c r="M1145" s="14"/>
    </row>
    <row r="1146" spans="1:13" x14ac:dyDescent="0.25">
      <c r="A1146" s="8"/>
      <c r="B1146" s="6"/>
      <c r="C1146" s="1"/>
      <c r="D1146" s="1"/>
      <c r="E1146" s="1"/>
      <c r="F1146" s="1"/>
      <c r="G1146" s="1"/>
      <c r="K1146" s="1"/>
      <c r="L1146" s="1"/>
      <c r="M1146" s="14"/>
    </row>
    <row r="1147" spans="1:13" x14ac:dyDescent="0.25">
      <c r="A1147" s="8"/>
      <c r="B1147" s="6"/>
      <c r="C1147" s="1"/>
      <c r="D1147" s="1"/>
      <c r="E1147" s="1"/>
      <c r="F1147" s="1"/>
      <c r="G1147" s="1"/>
      <c r="K1147" s="1"/>
      <c r="L1147" s="1"/>
      <c r="M1147" s="14"/>
    </row>
    <row r="1148" spans="1:13" x14ac:dyDescent="0.25">
      <c r="A1148" s="8"/>
      <c r="B1148" s="6"/>
      <c r="C1148" s="1"/>
      <c r="D1148" s="1"/>
      <c r="E1148" s="1"/>
      <c r="F1148" s="1"/>
      <c r="G1148" s="1"/>
      <c r="K1148" s="1"/>
      <c r="L1148" s="1"/>
      <c r="M1148" s="14"/>
    </row>
    <row r="1149" spans="1:13" x14ac:dyDescent="0.25">
      <c r="A1149" s="8"/>
      <c r="B1149" s="6"/>
      <c r="C1149" s="1"/>
      <c r="D1149" s="1"/>
      <c r="E1149" s="1"/>
      <c r="F1149" s="1"/>
      <c r="G1149" s="1"/>
      <c r="K1149" s="1"/>
      <c r="L1149" s="1"/>
      <c r="M1149" s="14"/>
    </row>
    <row r="1150" spans="1:13" x14ac:dyDescent="0.25">
      <c r="A1150" s="8"/>
      <c r="B1150" s="6"/>
      <c r="C1150" s="1"/>
      <c r="D1150" s="1"/>
      <c r="E1150" s="1"/>
      <c r="F1150" s="1"/>
      <c r="G1150" s="1"/>
      <c r="K1150" s="1"/>
      <c r="L1150" s="1"/>
      <c r="M1150" s="14"/>
    </row>
    <row r="1151" spans="1:13" x14ac:dyDescent="0.25">
      <c r="A1151" s="8"/>
      <c r="B1151" s="6"/>
      <c r="C1151" s="1"/>
      <c r="D1151" s="1"/>
      <c r="E1151" s="1"/>
      <c r="F1151" s="1"/>
      <c r="G1151" s="1"/>
      <c r="K1151" s="1"/>
      <c r="L1151" s="1"/>
      <c r="M1151" s="14"/>
    </row>
    <row r="1152" spans="1:13" x14ac:dyDescent="0.25">
      <c r="A1152" s="8"/>
      <c r="B1152" s="6"/>
      <c r="C1152" s="1"/>
      <c r="D1152" s="1"/>
      <c r="E1152" s="1"/>
      <c r="F1152" s="1"/>
      <c r="G1152" s="1"/>
      <c r="K1152" s="1"/>
      <c r="L1152" s="1"/>
      <c r="M1152" s="14"/>
    </row>
    <row r="1153" spans="1:13" x14ac:dyDescent="0.25">
      <c r="A1153" s="8"/>
      <c r="B1153" s="6"/>
      <c r="C1153" s="1"/>
      <c r="D1153" s="1"/>
      <c r="E1153" s="1"/>
      <c r="F1153" s="1"/>
      <c r="G1153" s="1"/>
      <c r="K1153" s="1"/>
      <c r="L1153" s="1"/>
      <c r="M1153" s="14"/>
    </row>
    <row r="1154" spans="1:13" x14ac:dyDescent="0.25">
      <c r="A1154" s="8"/>
      <c r="B1154" s="6"/>
      <c r="C1154" s="1"/>
      <c r="D1154" s="1"/>
      <c r="E1154" s="1"/>
      <c r="F1154" s="1"/>
      <c r="G1154" s="1"/>
      <c r="K1154" s="1"/>
      <c r="L1154" s="1"/>
      <c r="M1154" s="14"/>
    </row>
    <row r="1155" spans="1:13" x14ac:dyDescent="0.25">
      <c r="A1155" s="8"/>
      <c r="B1155" s="6"/>
      <c r="C1155" s="1"/>
      <c r="D1155" s="1"/>
      <c r="E1155" s="1"/>
      <c r="F1155" s="1"/>
      <c r="G1155" s="1"/>
      <c r="K1155" s="1"/>
      <c r="L1155" s="1"/>
      <c r="M1155" s="14"/>
    </row>
    <row r="1156" spans="1:13" x14ac:dyDescent="0.25">
      <c r="A1156" s="8"/>
      <c r="B1156" s="6"/>
      <c r="C1156" s="1"/>
      <c r="D1156" s="1"/>
      <c r="E1156" s="1"/>
      <c r="F1156" s="1"/>
      <c r="G1156" s="1"/>
      <c r="K1156" s="1"/>
      <c r="L1156" s="1"/>
      <c r="M1156" s="14"/>
    </row>
    <row r="1157" spans="1:13" x14ac:dyDescent="0.25">
      <c r="A1157" s="8"/>
      <c r="B1157" s="6"/>
      <c r="C1157" s="1"/>
      <c r="D1157" s="1"/>
      <c r="E1157" s="1"/>
      <c r="F1157" s="1"/>
      <c r="G1157" s="1"/>
      <c r="K1157" s="1"/>
      <c r="L1157" s="1"/>
      <c r="M1157" s="14"/>
    </row>
    <row r="1158" spans="1:13" x14ac:dyDescent="0.25">
      <c r="A1158" s="8"/>
      <c r="B1158" s="6"/>
      <c r="C1158" s="1"/>
      <c r="D1158" s="1"/>
      <c r="E1158" s="1"/>
      <c r="F1158" s="1"/>
      <c r="G1158" s="1"/>
      <c r="K1158" s="1"/>
      <c r="L1158" s="1"/>
      <c r="M1158" s="14"/>
    </row>
    <row r="1159" spans="1:13" x14ac:dyDescent="0.25">
      <c r="A1159" s="8"/>
      <c r="B1159" s="6"/>
      <c r="C1159" s="1"/>
      <c r="D1159" s="1"/>
      <c r="E1159" s="1"/>
      <c r="F1159" s="1"/>
      <c r="G1159" s="1"/>
      <c r="K1159" s="1"/>
      <c r="L1159" s="1"/>
      <c r="M1159" s="14"/>
    </row>
    <row r="1160" spans="1:13" x14ac:dyDescent="0.25">
      <c r="A1160" s="8"/>
      <c r="B1160" s="6"/>
      <c r="C1160" s="1"/>
      <c r="D1160" s="1"/>
      <c r="E1160" s="1"/>
      <c r="F1160" s="1"/>
      <c r="G1160" s="1"/>
      <c r="K1160" s="1"/>
      <c r="L1160" s="1"/>
      <c r="M1160" s="14"/>
    </row>
    <row r="1161" spans="1:13" x14ac:dyDescent="0.25">
      <c r="A1161" s="8"/>
      <c r="B1161" s="6"/>
      <c r="C1161" s="1"/>
      <c r="D1161" s="1"/>
      <c r="E1161" s="1"/>
      <c r="F1161" s="1"/>
      <c r="G1161" s="1"/>
      <c r="K1161" s="1"/>
      <c r="L1161" s="1"/>
      <c r="M1161" s="14"/>
    </row>
    <row r="1162" spans="1:13" x14ac:dyDescent="0.25">
      <c r="A1162" s="8"/>
      <c r="B1162" s="6"/>
      <c r="C1162" s="1"/>
      <c r="D1162" s="1"/>
      <c r="E1162" s="1"/>
      <c r="F1162" s="1"/>
      <c r="G1162" s="1"/>
      <c r="K1162" s="1"/>
      <c r="L1162" s="1"/>
      <c r="M1162" s="14"/>
    </row>
    <row r="1163" spans="1:13" x14ac:dyDescent="0.25">
      <c r="A1163" s="8"/>
      <c r="B1163" s="6"/>
      <c r="C1163" s="1"/>
      <c r="D1163" s="1"/>
      <c r="E1163" s="1"/>
      <c r="F1163" s="1"/>
      <c r="G1163" s="1"/>
      <c r="K1163" s="1"/>
      <c r="L1163" s="1"/>
      <c r="M1163" s="14"/>
    </row>
    <row r="1164" spans="1:13" x14ac:dyDescent="0.25">
      <c r="A1164" s="8"/>
      <c r="B1164" s="6"/>
      <c r="C1164" s="1"/>
      <c r="D1164" s="1"/>
      <c r="E1164" s="1"/>
      <c r="F1164" s="1"/>
      <c r="G1164" s="1"/>
      <c r="K1164" s="1"/>
      <c r="L1164" s="1"/>
      <c r="M1164" s="14"/>
    </row>
    <row r="1165" spans="1:13" x14ac:dyDescent="0.25">
      <c r="A1165" s="8"/>
      <c r="B1165" s="6"/>
      <c r="C1165" s="1"/>
      <c r="D1165" s="1"/>
      <c r="E1165" s="1"/>
      <c r="F1165" s="1"/>
      <c r="G1165" s="1"/>
      <c r="K1165" s="1"/>
      <c r="L1165" s="1"/>
      <c r="M1165" s="14"/>
    </row>
    <row r="1166" spans="1:13" x14ac:dyDescent="0.25">
      <c r="A1166" s="8"/>
      <c r="B1166" s="6"/>
      <c r="C1166" s="1"/>
      <c r="D1166" s="1"/>
      <c r="E1166" s="1"/>
      <c r="F1166" s="1"/>
      <c r="G1166" s="1"/>
      <c r="K1166" s="1"/>
      <c r="L1166" s="1"/>
      <c r="M1166" s="14"/>
    </row>
    <row r="1167" spans="1:13" x14ac:dyDescent="0.25">
      <c r="A1167" s="8"/>
      <c r="B1167" s="6"/>
      <c r="C1167" s="1"/>
      <c r="D1167" s="1"/>
      <c r="E1167" s="1"/>
      <c r="F1167" s="1"/>
      <c r="G1167" s="1"/>
      <c r="K1167" s="1"/>
      <c r="L1167" s="1"/>
      <c r="M1167" s="14"/>
    </row>
    <row r="1168" spans="1:13" x14ac:dyDescent="0.25">
      <c r="A1168" s="8"/>
      <c r="B1168" s="6"/>
      <c r="C1168" s="1"/>
      <c r="D1168" s="1"/>
      <c r="E1168" s="1"/>
      <c r="F1168" s="1"/>
      <c r="G1168" s="1"/>
      <c r="K1168" s="1"/>
      <c r="L1168" s="1"/>
      <c r="M1168" s="14"/>
    </row>
    <row r="1169" spans="1:13" x14ac:dyDescent="0.25">
      <c r="A1169" s="8"/>
      <c r="B1169" s="6"/>
      <c r="C1169" s="1"/>
      <c r="D1169" s="1"/>
      <c r="E1169" s="1"/>
      <c r="F1169" s="1"/>
      <c r="G1169" s="1"/>
      <c r="K1169" s="1"/>
      <c r="L1169" s="1"/>
      <c r="M1169" s="14"/>
    </row>
    <row r="1170" spans="1:13" x14ac:dyDescent="0.25">
      <c r="A1170" s="8"/>
      <c r="B1170" s="6"/>
      <c r="C1170" s="1"/>
      <c r="D1170" s="1"/>
      <c r="E1170" s="1"/>
      <c r="F1170" s="1"/>
      <c r="G1170" s="1"/>
      <c r="K1170" s="1"/>
      <c r="L1170" s="1"/>
      <c r="M1170" s="14"/>
    </row>
    <row r="1171" spans="1:13" x14ac:dyDescent="0.25">
      <c r="A1171" s="8"/>
      <c r="B1171" s="6"/>
      <c r="C1171" s="1"/>
      <c r="D1171" s="1"/>
      <c r="E1171" s="1"/>
      <c r="F1171" s="1"/>
      <c r="G1171" s="1"/>
      <c r="K1171" s="1"/>
      <c r="L1171" s="1"/>
      <c r="M1171" s="14"/>
    </row>
    <row r="1172" spans="1:13" x14ac:dyDescent="0.25">
      <c r="A1172" s="8"/>
      <c r="B1172" s="6"/>
      <c r="C1172" s="1"/>
      <c r="D1172" s="1"/>
      <c r="E1172" s="1"/>
      <c r="F1172" s="1"/>
      <c r="G1172" s="1"/>
      <c r="K1172" s="1"/>
      <c r="L1172" s="1"/>
      <c r="M1172" s="14"/>
    </row>
    <row r="1173" spans="1:13" x14ac:dyDescent="0.25">
      <c r="A1173" s="8"/>
      <c r="B1173" s="6"/>
      <c r="C1173" s="1"/>
      <c r="D1173" s="1"/>
      <c r="E1173" s="1"/>
      <c r="F1173" s="1"/>
      <c r="G1173" s="1"/>
      <c r="K1173" s="1"/>
      <c r="L1173" s="1"/>
      <c r="M1173" s="14"/>
    </row>
    <row r="1174" spans="1:13" x14ac:dyDescent="0.25">
      <c r="A1174" s="8"/>
      <c r="B1174" s="6"/>
      <c r="C1174" s="1"/>
      <c r="D1174" s="1"/>
      <c r="E1174" s="1"/>
      <c r="F1174" s="1"/>
      <c r="G1174" s="1"/>
      <c r="K1174" s="1"/>
      <c r="L1174" s="1"/>
      <c r="M1174" s="14"/>
    </row>
    <row r="1175" spans="1:13" x14ac:dyDescent="0.25">
      <c r="A1175" s="8"/>
      <c r="B1175" s="6"/>
      <c r="C1175" s="1"/>
      <c r="D1175" s="1"/>
      <c r="E1175" s="1"/>
      <c r="F1175" s="1"/>
      <c r="G1175" s="1"/>
      <c r="K1175" s="1"/>
      <c r="L1175" s="1"/>
      <c r="M1175" s="14"/>
    </row>
    <row r="1176" spans="1:13" x14ac:dyDescent="0.25">
      <c r="A1176" s="8"/>
      <c r="B1176" s="6"/>
      <c r="C1176" s="1"/>
      <c r="D1176" s="1"/>
      <c r="E1176" s="1"/>
      <c r="F1176" s="1"/>
      <c r="G1176" s="1"/>
      <c r="K1176" s="1"/>
      <c r="L1176" s="1"/>
      <c r="M1176" s="14"/>
    </row>
    <row r="1177" spans="1:13" x14ac:dyDescent="0.25">
      <c r="A1177" s="8"/>
      <c r="B1177" s="6"/>
      <c r="C1177" s="1"/>
      <c r="D1177" s="1"/>
      <c r="E1177" s="1"/>
      <c r="F1177" s="1"/>
      <c r="G1177" s="1"/>
      <c r="K1177" s="1"/>
      <c r="L1177" s="1"/>
      <c r="M1177" s="14"/>
    </row>
    <row r="1178" spans="1:13" x14ac:dyDescent="0.25">
      <c r="A1178" s="8"/>
      <c r="B1178" s="6"/>
      <c r="C1178" s="1"/>
      <c r="D1178" s="1"/>
      <c r="E1178" s="1"/>
      <c r="F1178" s="1"/>
      <c r="G1178" s="1"/>
      <c r="K1178" s="1"/>
      <c r="L1178" s="1"/>
      <c r="M1178" s="14"/>
    </row>
    <row r="1179" spans="1:13" x14ac:dyDescent="0.25">
      <c r="A1179" s="8"/>
      <c r="B1179" s="6"/>
      <c r="C1179" s="1"/>
      <c r="D1179" s="1"/>
      <c r="E1179" s="1"/>
      <c r="F1179" s="1"/>
      <c r="G1179" s="1"/>
      <c r="K1179" s="1"/>
      <c r="L1179" s="1"/>
      <c r="M1179" s="14"/>
    </row>
    <row r="1180" spans="1:13" x14ac:dyDescent="0.25">
      <c r="A1180" s="8"/>
      <c r="B1180" s="6"/>
      <c r="C1180" s="1"/>
      <c r="D1180" s="1"/>
      <c r="E1180" s="1"/>
      <c r="F1180" s="1"/>
      <c r="G1180" s="1"/>
      <c r="K1180" s="1"/>
      <c r="L1180" s="1"/>
      <c r="M1180" s="14"/>
    </row>
    <row r="1181" spans="1:13" x14ac:dyDescent="0.25">
      <c r="A1181" s="8"/>
      <c r="B1181" s="6"/>
      <c r="C1181" s="1"/>
      <c r="D1181" s="1"/>
      <c r="E1181" s="1"/>
      <c r="F1181" s="1"/>
      <c r="G1181" s="1"/>
      <c r="K1181" s="1"/>
      <c r="L1181" s="1"/>
      <c r="M1181" s="14"/>
    </row>
    <row r="1182" spans="1:13" x14ac:dyDescent="0.25">
      <c r="A1182" s="8"/>
      <c r="B1182" s="6"/>
      <c r="C1182" s="1"/>
      <c r="D1182" s="1"/>
      <c r="E1182" s="1"/>
      <c r="F1182" s="1"/>
      <c r="G1182" s="1"/>
      <c r="K1182" s="1"/>
      <c r="L1182" s="1"/>
      <c r="M1182" s="14"/>
    </row>
    <row r="1183" spans="1:13" x14ac:dyDescent="0.25">
      <c r="A1183" s="8"/>
      <c r="B1183" s="6"/>
      <c r="C1183" s="1"/>
      <c r="D1183" s="1"/>
      <c r="E1183" s="1"/>
      <c r="F1183" s="1"/>
      <c r="G1183" s="1"/>
      <c r="K1183" s="1"/>
      <c r="L1183" s="1"/>
      <c r="M1183" s="14"/>
    </row>
    <row r="1184" spans="1:13" x14ac:dyDescent="0.25">
      <c r="A1184" s="8"/>
      <c r="B1184" s="6"/>
      <c r="C1184" s="1"/>
      <c r="D1184" s="1"/>
      <c r="E1184" s="1"/>
      <c r="F1184" s="1"/>
      <c r="G1184" s="1"/>
      <c r="K1184" s="1"/>
      <c r="L1184" s="1"/>
      <c r="M1184" s="14"/>
    </row>
    <row r="1185" spans="1:13" x14ac:dyDescent="0.25">
      <c r="A1185" s="8"/>
      <c r="B1185" s="6"/>
      <c r="C1185" s="1"/>
      <c r="D1185" s="1"/>
      <c r="E1185" s="1"/>
      <c r="F1185" s="1"/>
      <c r="G1185" s="1"/>
      <c r="K1185" s="1"/>
      <c r="L1185" s="1"/>
      <c r="M1185" s="14"/>
    </row>
    <row r="1186" spans="1:13" x14ac:dyDescent="0.25">
      <c r="A1186" s="8"/>
      <c r="B1186" s="6"/>
      <c r="C1186" s="1"/>
      <c r="D1186" s="1"/>
      <c r="E1186" s="1"/>
      <c r="F1186" s="1"/>
      <c r="G1186" s="1"/>
      <c r="K1186" s="1"/>
      <c r="L1186" s="1"/>
      <c r="M1186" s="14"/>
    </row>
    <row r="1187" spans="1:13" x14ac:dyDescent="0.25">
      <c r="A1187" s="8"/>
      <c r="B1187" s="6"/>
      <c r="C1187" s="1"/>
      <c r="D1187" s="1"/>
      <c r="E1187" s="1"/>
      <c r="F1187" s="1"/>
      <c r="G1187" s="1"/>
      <c r="K1187" s="1"/>
      <c r="L1187" s="1"/>
      <c r="M1187" s="14"/>
    </row>
    <row r="1188" spans="1:13" x14ac:dyDescent="0.25">
      <c r="A1188" s="8"/>
      <c r="B1188" s="6"/>
      <c r="C1188" s="1"/>
      <c r="D1188" s="1"/>
      <c r="E1188" s="1"/>
      <c r="F1188" s="1"/>
      <c r="G1188" s="1"/>
      <c r="K1188" s="1"/>
      <c r="L1188" s="1"/>
      <c r="M1188" s="14"/>
    </row>
    <row r="1189" spans="1:13" x14ac:dyDescent="0.25">
      <c r="A1189" s="8"/>
      <c r="B1189" s="6"/>
      <c r="C1189" s="1"/>
      <c r="D1189" s="1"/>
      <c r="E1189" s="1"/>
      <c r="F1189" s="1"/>
      <c r="G1189" s="1"/>
      <c r="K1189" s="1"/>
      <c r="L1189" s="1"/>
      <c r="M1189" s="14"/>
    </row>
    <row r="1190" spans="1:13" x14ac:dyDescent="0.25">
      <c r="A1190" s="8"/>
      <c r="B1190" s="6"/>
      <c r="C1190" s="1"/>
      <c r="D1190" s="1"/>
      <c r="E1190" s="1"/>
      <c r="F1190" s="1"/>
      <c r="G1190" s="1"/>
      <c r="K1190" s="1"/>
      <c r="L1190" s="1"/>
      <c r="M1190" s="14"/>
    </row>
    <row r="1191" spans="1:13" x14ac:dyDescent="0.25">
      <c r="A1191" s="8"/>
      <c r="B1191" s="6"/>
      <c r="C1191" s="1"/>
      <c r="D1191" s="1"/>
      <c r="E1191" s="1"/>
      <c r="F1191" s="1"/>
      <c r="G1191" s="1"/>
      <c r="K1191" s="1"/>
      <c r="L1191" s="1"/>
      <c r="M1191" s="14"/>
    </row>
    <row r="1192" spans="1:13" x14ac:dyDescent="0.25">
      <c r="A1192" s="8"/>
      <c r="B1192" s="6"/>
      <c r="C1192" s="1"/>
      <c r="D1192" s="1"/>
      <c r="E1192" s="1"/>
      <c r="F1192" s="1"/>
      <c r="G1192" s="1"/>
      <c r="K1192" s="1"/>
      <c r="L1192" s="1"/>
      <c r="M1192" s="14"/>
    </row>
    <row r="1193" spans="1:13" x14ac:dyDescent="0.25">
      <c r="A1193" s="8"/>
      <c r="B1193" s="6"/>
      <c r="C1193" s="1"/>
      <c r="D1193" s="1"/>
      <c r="E1193" s="1"/>
      <c r="F1193" s="1"/>
      <c r="G1193" s="1"/>
      <c r="K1193" s="1"/>
      <c r="L1193" s="1"/>
      <c r="M1193" s="14"/>
    </row>
    <row r="1194" spans="1:13" x14ac:dyDescent="0.25">
      <c r="A1194" s="8"/>
      <c r="B1194" s="6"/>
      <c r="C1194" s="1"/>
      <c r="D1194" s="1"/>
      <c r="E1194" s="1"/>
      <c r="F1194" s="1"/>
      <c r="G1194" s="1"/>
      <c r="K1194" s="1"/>
      <c r="L1194" s="1"/>
      <c r="M1194" s="14"/>
    </row>
    <row r="1195" spans="1:13" x14ac:dyDescent="0.25">
      <c r="A1195" s="8"/>
      <c r="B1195" s="6"/>
      <c r="C1195" s="1"/>
      <c r="D1195" s="1"/>
      <c r="E1195" s="1"/>
      <c r="F1195" s="1"/>
      <c r="G1195" s="1"/>
      <c r="K1195" s="1"/>
      <c r="L1195" s="1"/>
      <c r="M1195" s="14"/>
    </row>
    <row r="1196" spans="1:13" x14ac:dyDescent="0.25">
      <c r="A1196" s="8"/>
      <c r="B1196" s="6"/>
      <c r="C1196" s="1"/>
      <c r="D1196" s="1"/>
      <c r="E1196" s="1"/>
      <c r="F1196" s="1"/>
      <c r="G1196" s="1"/>
      <c r="K1196" s="1"/>
      <c r="L1196" s="1"/>
      <c r="M1196" s="14"/>
    </row>
    <row r="1197" spans="1:13" x14ac:dyDescent="0.25">
      <c r="A1197" s="8"/>
      <c r="B1197" s="6"/>
      <c r="C1197" s="1"/>
      <c r="D1197" s="1"/>
      <c r="E1197" s="1"/>
      <c r="F1197" s="1"/>
      <c r="G1197" s="1"/>
      <c r="K1197" s="1"/>
      <c r="L1197" s="1"/>
      <c r="M1197" s="14"/>
    </row>
    <row r="1198" spans="1:13" x14ac:dyDescent="0.25">
      <c r="A1198" s="8"/>
      <c r="B1198" s="6"/>
      <c r="C1198" s="1"/>
      <c r="D1198" s="1"/>
      <c r="E1198" s="1"/>
      <c r="F1198" s="1"/>
      <c r="G1198" s="1"/>
      <c r="K1198" s="1"/>
      <c r="L1198" s="1"/>
      <c r="M1198" s="14"/>
    </row>
    <row r="1199" spans="1:13" x14ac:dyDescent="0.25">
      <c r="A1199" s="8"/>
      <c r="B1199" s="6"/>
      <c r="C1199" s="1"/>
      <c r="D1199" s="1"/>
      <c r="E1199" s="1"/>
      <c r="F1199" s="1"/>
      <c r="G1199" s="1"/>
      <c r="K1199" s="1"/>
      <c r="L1199" s="1"/>
      <c r="M1199" s="14"/>
    </row>
    <row r="1200" spans="1:13" x14ac:dyDescent="0.25">
      <c r="A1200" s="8"/>
      <c r="B1200" s="6"/>
      <c r="C1200" s="1"/>
      <c r="D1200" s="1"/>
      <c r="E1200" s="1"/>
      <c r="F1200" s="1"/>
      <c r="G1200" s="1"/>
      <c r="K1200" s="1"/>
      <c r="L1200" s="1"/>
      <c r="M1200" s="14"/>
    </row>
    <row r="1201" spans="1:13" x14ac:dyDescent="0.25">
      <c r="A1201" s="8"/>
      <c r="B1201" s="6"/>
      <c r="C1201" s="1"/>
      <c r="D1201" s="1"/>
      <c r="E1201" s="1"/>
      <c r="F1201" s="1"/>
      <c r="G1201" s="1"/>
      <c r="K1201" s="1"/>
      <c r="L1201" s="1"/>
      <c r="M1201" s="14"/>
    </row>
    <row r="1202" spans="1:13" x14ac:dyDescent="0.25">
      <c r="A1202" s="8"/>
      <c r="B1202" s="6"/>
      <c r="C1202" s="1"/>
      <c r="D1202" s="1"/>
      <c r="E1202" s="1"/>
      <c r="F1202" s="1"/>
      <c r="G1202" s="1"/>
      <c r="K1202" s="1"/>
      <c r="L1202" s="1"/>
      <c r="M1202" s="14"/>
    </row>
    <row r="1203" spans="1:13" x14ac:dyDescent="0.25">
      <c r="A1203" s="8"/>
      <c r="B1203" s="6"/>
      <c r="C1203" s="1"/>
      <c r="D1203" s="1"/>
      <c r="E1203" s="1"/>
      <c r="F1203" s="1"/>
      <c r="G1203" s="1"/>
      <c r="K1203" s="1"/>
      <c r="L1203" s="1"/>
      <c r="M1203" s="14"/>
    </row>
    <row r="1204" spans="1:13" x14ac:dyDescent="0.25">
      <c r="A1204" s="8"/>
      <c r="B1204" s="6"/>
      <c r="C1204" s="1"/>
      <c r="D1204" s="1"/>
      <c r="E1204" s="1"/>
      <c r="F1204" s="1"/>
      <c r="G1204" s="1"/>
      <c r="K1204" s="1"/>
      <c r="L1204" s="1"/>
      <c r="M1204" s="14"/>
    </row>
    <row r="1205" spans="1:13" x14ac:dyDescent="0.25">
      <c r="A1205" s="8"/>
      <c r="B1205" s="6"/>
      <c r="C1205" s="1"/>
      <c r="D1205" s="1"/>
      <c r="E1205" s="1"/>
      <c r="F1205" s="1"/>
      <c r="G1205" s="1"/>
      <c r="K1205" s="1"/>
      <c r="L1205" s="1"/>
      <c r="M1205" s="14"/>
    </row>
    <row r="1206" spans="1:13" x14ac:dyDescent="0.25">
      <c r="A1206" s="8"/>
      <c r="B1206" s="6"/>
      <c r="C1206" s="1"/>
      <c r="D1206" s="1"/>
      <c r="E1206" s="1"/>
      <c r="F1206" s="1"/>
      <c r="G1206" s="1"/>
      <c r="K1206" s="1"/>
      <c r="L1206" s="1"/>
      <c r="M1206" s="14"/>
    </row>
    <row r="1207" spans="1:13" x14ac:dyDescent="0.25">
      <c r="A1207" s="8"/>
      <c r="B1207" s="6"/>
      <c r="C1207" s="1"/>
      <c r="D1207" s="1"/>
      <c r="E1207" s="1"/>
      <c r="F1207" s="1"/>
      <c r="G1207" s="1"/>
      <c r="K1207" s="1"/>
      <c r="L1207" s="1"/>
      <c r="M1207" s="14"/>
    </row>
    <row r="1208" spans="1:13" x14ac:dyDescent="0.25">
      <c r="A1208" s="8"/>
      <c r="B1208" s="6"/>
      <c r="C1208" s="1"/>
      <c r="D1208" s="1"/>
      <c r="E1208" s="1"/>
      <c r="F1208" s="1"/>
      <c r="G1208" s="1"/>
      <c r="K1208" s="1"/>
      <c r="L1208" s="1"/>
      <c r="M1208" s="14"/>
    </row>
    <row r="1209" spans="1:13" x14ac:dyDescent="0.25">
      <c r="A1209" s="8"/>
      <c r="B1209" s="6"/>
      <c r="C1209" s="1"/>
      <c r="D1209" s="1"/>
      <c r="E1209" s="1"/>
      <c r="F1209" s="1"/>
      <c r="G1209" s="1"/>
      <c r="K1209" s="1"/>
      <c r="L1209" s="1"/>
      <c r="M1209" s="14"/>
    </row>
    <row r="1210" spans="1:13" x14ac:dyDescent="0.25">
      <c r="A1210" s="8"/>
      <c r="B1210" s="6"/>
      <c r="C1210" s="1"/>
      <c r="D1210" s="1"/>
      <c r="E1210" s="1"/>
      <c r="F1210" s="1"/>
      <c r="G1210" s="1"/>
      <c r="K1210" s="1"/>
      <c r="L1210" s="1"/>
      <c r="M1210" s="14"/>
    </row>
    <row r="1211" spans="1:13" x14ac:dyDescent="0.25">
      <c r="A1211" s="8"/>
      <c r="B1211" s="6"/>
      <c r="C1211" s="1"/>
      <c r="D1211" s="1"/>
      <c r="E1211" s="1"/>
      <c r="F1211" s="1"/>
      <c r="G1211" s="1"/>
      <c r="K1211" s="1"/>
      <c r="L1211" s="1"/>
      <c r="M1211" s="14"/>
    </row>
    <row r="1212" spans="1:13" x14ac:dyDescent="0.25">
      <c r="A1212" s="8"/>
      <c r="B1212" s="6"/>
      <c r="C1212" s="1"/>
      <c r="D1212" s="1"/>
      <c r="E1212" s="1"/>
      <c r="F1212" s="1"/>
      <c r="G1212" s="1"/>
      <c r="K1212" s="1"/>
      <c r="L1212" s="1"/>
      <c r="M1212" s="14"/>
    </row>
    <row r="1213" spans="1:13" x14ac:dyDescent="0.25">
      <c r="A1213" s="8"/>
      <c r="B1213" s="6"/>
      <c r="C1213" s="1"/>
      <c r="D1213" s="1"/>
      <c r="E1213" s="1"/>
      <c r="F1213" s="1"/>
      <c r="G1213" s="1"/>
      <c r="K1213" s="1"/>
      <c r="L1213" s="1"/>
      <c r="M1213" s="14"/>
    </row>
    <row r="1214" spans="1:13" x14ac:dyDescent="0.25">
      <c r="A1214" s="8"/>
      <c r="B1214" s="6"/>
      <c r="C1214" s="1"/>
      <c r="D1214" s="1"/>
      <c r="E1214" s="1"/>
      <c r="F1214" s="1"/>
      <c r="G1214" s="1"/>
      <c r="K1214" s="1"/>
      <c r="L1214" s="1"/>
      <c r="M1214" s="14"/>
    </row>
    <row r="1215" spans="1:13" x14ac:dyDescent="0.25">
      <c r="A1215" s="8"/>
      <c r="B1215" s="6"/>
      <c r="C1215" s="1"/>
      <c r="D1215" s="1"/>
      <c r="E1215" s="1"/>
      <c r="F1215" s="1"/>
      <c r="G1215" s="1"/>
      <c r="K1215" s="1"/>
      <c r="L1215" s="1"/>
      <c r="M1215" s="14"/>
    </row>
    <row r="1216" spans="1:13" x14ac:dyDescent="0.25">
      <c r="A1216" s="8"/>
      <c r="B1216" s="6"/>
      <c r="C1216" s="1"/>
      <c r="D1216" s="1"/>
      <c r="E1216" s="1"/>
      <c r="F1216" s="1"/>
      <c r="G1216" s="1"/>
      <c r="K1216" s="1"/>
      <c r="L1216" s="1"/>
      <c r="M1216" s="14"/>
    </row>
    <row r="1217" spans="1:13" x14ac:dyDescent="0.25">
      <c r="A1217" s="8"/>
      <c r="B1217" s="6"/>
      <c r="C1217" s="1"/>
      <c r="D1217" s="1"/>
      <c r="E1217" s="1"/>
      <c r="F1217" s="1"/>
      <c r="G1217" s="1"/>
      <c r="K1217" s="1"/>
      <c r="L1217" s="1"/>
      <c r="M1217" s="14"/>
    </row>
    <row r="1218" spans="1:13" x14ac:dyDescent="0.25">
      <c r="A1218" s="8"/>
      <c r="B1218" s="6"/>
      <c r="C1218" s="1"/>
      <c r="D1218" s="1"/>
      <c r="E1218" s="1"/>
      <c r="F1218" s="1"/>
      <c r="G1218" s="1"/>
      <c r="K1218" s="1"/>
      <c r="L1218" s="1"/>
      <c r="M1218" s="14"/>
    </row>
    <row r="1219" spans="1:13" x14ac:dyDescent="0.25">
      <c r="A1219" s="8"/>
      <c r="B1219" s="6"/>
      <c r="C1219" s="1"/>
      <c r="D1219" s="1"/>
      <c r="E1219" s="1"/>
      <c r="F1219" s="1"/>
      <c r="G1219" s="1"/>
      <c r="K1219" s="1"/>
      <c r="L1219" s="1"/>
      <c r="M1219" s="14"/>
    </row>
    <row r="1220" spans="1:13" x14ac:dyDescent="0.25">
      <c r="A1220" s="8"/>
      <c r="B1220" s="6"/>
      <c r="C1220" s="1"/>
      <c r="D1220" s="1"/>
      <c r="E1220" s="1"/>
      <c r="F1220" s="1"/>
      <c r="G1220" s="1"/>
      <c r="K1220" s="1"/>
      <c r="L1220" s="1"/>
      <c r="M1220" s="14"/>
    </row>
    <row r="1221" spans="1:13" x14ac:dyDescent="0.25">
      <c r="A1221" s="8"/>
      <c r="B1221" s="6"/>
      <c r="C1221" s="1"/>
      <c r="D1221" s="1"/>
      <c r="E1221" s="1"/>
      <c r="F1221" s="1"/>
      <c r="G1221" s="1"/>
      <c r="K1221" s="1"/>
      <c r="L1221" s="1"/>
      <c r="M1221" s="14"/>
    </row>
    <row r="1222" spans="1:13" x14ac:dyDescent="0.25">
      <c r="A1222" s="8"/>
      <c r="B1222" s="6"/>
      <c r="C1222" s="1"/>
      <c r="D1222" s="1"/>
      <c r="E1222" s="1"/>
      <c r="F1222" s="1"/>
      <c r="G1222" s="1"/>
      <c r="K1222" s="1"/>
      <c r="L1222" s="1"/>
      <c r="M1222" s="14"/>
    </row>
    <row r="1223" spans="1:13" x14ac:dyDescent="0.25">
      <c r="A1223" s="8"/>
      <c r="B1223" s="6"/>
      <c r="C1223" s="1"/>
      <c r="D1223" s="1"/>
      <c r="E1223" s="1"/>
      <c r="F1223" s="1"/>
      <c r="G1223" s="1"/>
      <c r="K1223" s="1"/>
      <c r="L1223" s="1"/>
      <c r="M1223" s="14"/>
    </row>
    <row r="1224" spans="1:13" x14ac:dyDescent="0.25">
      <c r="A1224" s="8"/>
      <c r="B1224" s="6"/>
      <c r="C1224" s="1"/>
      <c r="D1224" s="1"/>
      <c r="E1224" s="1"/>
      <c r="F1224" s="1"/>
      <c r="G1224" s="1"/>
      <c r="K1224" s="1"/>
      <c r="L1224" s="1"/>
      <c r="M1224" s="14"/>
    </row>
    <row r="1225" spans="1:13" x14ac:dyDescent="0.25">
      <c r="A1225" s="8"/>
      <c r="B1225" s="6"/>
      <c r="C1225" s="1"/>
      <c r="D1225" s="1"/>
      <c r="E1225" s="1"/>
      <c r="F1225" s="1"/>
      <c r="G1225" s="1"/>
      <c r="K1225" s="1"/>
      <c r="L1225" s="1"/>
      <c r="M1225" s="14"/>
    </row>
    <row r="1226" spans="1:13" x14ac:dyDescent="0.25">
      <c r="A1226" s="8"/>
      <c r="B1226" s="6"/>
      <c r="C1226" s="1"/>
      <c r="D1226" s="1"/>
      <c r="E1226" s="1"/>
      <c r="F1226" s="1"/>
      <c r="G1226" s="1"/>
      <c r="K1226" s="1"/>
      <c r="L1226" s="1"/>
      <c r="M1226" s="14"/>
    </row>
    <row r="1227" spans="1:13" x14ac:dyDescent="0.25">
      <c r="A1227" s="8"/>
      <c r="B1227" s="6"/>
      <c r="C1227" s="1"/>
      <c r="D1227" s="1"/>
      <c r="E1227" s="1"/>
      <c r="F1227" s="1"/>
      <c r="G1227" s="1"/>
      <c r="K1227" s="1"/>
      <c r="L1227" s="1"/>
      <c r="M1227" s="14"/>
    </row>
    <row r="1228" spans="1:13" x14ac:dyDescent="0.25">
      <c r="A1228" s="8"/>
      <c r="B1228" s="6"/>
      <c r="C1228" s="1"/>
      <c r="D1228" s="1"/>
      <c r="E1228" s="1"/>
      <c r="F1228" s="1"/>
      <c r="G1228" s="1"/>
      <c r="K1228" s="1"/>
      <c r="L1228" s="1"/>
      <c r="M1228" s="14"/>
    </row>
    <row r="1229" spans="1:13" x14ac:dyDescent="0.25">
      <c r="A1229" s="8"/>
      <c r="B1229" s="6"/>
      <c r="C1229" s="1"/>
      <c r="D1229" s="1"/>
      <c r="E1229" s="1"/>
      <c r="F1229" s="1"/>
      <c r="G1229" s="1"/>
      <c r="K1229" s="1"/>
      <c r="L1229" s="1"/>
      <c r="M1229" s="14"/>
    </row>
    <row r="1230" spans="1:13" x14ac:dyDescent="0.25">
      <c r="A1230" s="8"/>
      <c r="B1230" s="6"/>
      <c r="C1230" s="1"/>
      <c r="D1230" s="1"/>
      <c r="E1230" s="1"/>
      <c r="F1230" s="1"/>
      <c r="G1230" s="1"/>
      <c r="K1230" s="1"/>
      <c r="L1230" s="1"/>
      <c r="M1230" s="14"/>
    </row>
    <row r="1231" spans="1:13" x14ac:dyDescent="0.25">
      <c r="A1231" s="8"/>
      <c r="B1231" s="6"/>
      <c r="C1231" s="1"/>
      <c r="D1231" s="1"/>
      <c r="E1231" s="1"/>
      <c r="F1231" s="1"/>
      <c r="G1231" s="1"/>
      <c r="K1231" s="1"/>
      <c r="L1231" s="1"/>
      <c r="M1231" s="14"/>
    </row>
    <row r="1232" spans="1:13" x14ac:dyDescent="0.25">
      <c r="A1232" s="8"/>
      <c r="B1232" s="6"/>
      <c r="C1232" s="1"/>
      <c r="D1232" s="1"/>
      <c r="E1232" s="1"/>
      <c r="F1232" s="1"/>
      <c r="G1232" s="1"/>
      <c r="K1232" s="1"/>
      <c r="L1232" s="1"/>
      <c r="M1232" s="14"/>
    </row>
    <row r="1233" spans="1:13" x14ac:dyDescent="0.25">
      <c r="A1233" s="8"/>
      <c r="B1233" s="6"/>
      <c r="C1233" s="1"/>
      <c r="D1233" s="1"/>
      <c r="E1233" s="1"/>
      <c r="F1233" s="1"/>
      <c r="G1233" s="1"/>
      <c r="K1233" s="1"/>
      <c r="L1233" s="1"/>
      <c r="M1233" s="14"/>
    </row>
    <row r="1234" spans="1:13" x14ac:dyDescent="0.25">
      <c r="A1234" s="8"/>
      <c r="B1234" s="6"/>
      <c r="C1234" s="1"/>
      <c r="D1234" s="1"/>
      <c r="E1234" s="1"/>
      <c r="F1234" s="1"/>
      <c r="G1234" s="1"/>
      <c r="K1234" s="1"/>
      <c r="L1234" s="1"/>
      <c r="M1234" s="14"/>
    </row>
    <row r="1235" spans="1:13" x14ac:dyDescent="0.25">
      <c r="A1235" s="8"/>
      <c r="B1235" s="6"/>
      <c r="C1235" s="1"/>
      <c r="D1235" s="1"/>
      <c r="E1235" s="1"/>
      <c r="F1235" s="1"/>
      <c r="G1235" s="1"/>
      <c r="K1235" s="1"/>
      <c r="L1235" s="1"/>
      <c r="M1235" s="14"/>
    </row>
    <row r="1236" spans="1:13" x14ac:dyDescent="0.25">
      <c r="A1236" s="8"/>
      <c r="B1236" s="6"/>
      <c r="C1236" s="1"/>
      <c r="D1236" s="1"/>
      <c r="E1236" s="1"/>
      <c r="F1236" s="1"/>
      <c r="G1236" s="1"/>
      <c r="K1236" s="1"/>
      <c r="L1236" s="1"/>
      <c r="M1236" s="14"/>
    </row>
    <row r="1237" spans="1:13" x14ac:dyDescent="0.25">
      <c r="A1237" s="8"/>
      <c r="B1237" s="6"/>
      <c r="C1237" s="1"/>
      <c r="D1237" s="1"/>
      <c r="E1237" s="1"/>
      <c r="F1237" s="1"/>
      <c r="G1237" s="1"/>
      <c r="K1237" s="1"/>
      <c r="L1237" s="1"/>
      <c r="M1237" s="14"/>
    </row>
    <row r="1238" spans="1:13" x14ac:dyDescent="0.25">
      <c r="A1238" s="8"/>
      <c r="B1238" s="6"/>
      <c r="C1238" s="1"/>
      <c r="D1238" s="1"/>
      <c r="E1238" s="1"/>
      <c r="F1238" s="1"/>
      <c r="G1238" s="1"/>
      <c r="K1238" s="1"/>
      <c r="L1238" s="1"/>
      <c r="M1238" s="14"/>
    </row>
    <row r="1239" spans="1:13" x14ac:dyDescent="0.25">
      <c r="A1239" s="8"/>
      <c r="B1239" s="6"/>
      <c r="C1239" s="1"/>
      <c r="D1239" s="1"/>
      <c r="E1239" s="1"/>
      <c r="F1239" s="1"/>
      <c r="G1239" s="1"/>
      <c r="K1239" s="1"/>
      <c r="L1239" s="1"/>
      <c r="M1239" s="14"/>
    </row>
    <row r="1240" spans="1:13" x14ac:dyDescent="0.25">
      <c r="A1240" s="8"/>
      <c r="B1240" s="6"/>
      <c r="C1240" s="1"/>
      <c r="D1240" s="1"/>
      <c r="E1240" s="1"/>
      <c r="F1240" s="1"/>
      <c r="G1240" s="1"/>
      <c r="K1240" s="1"/>
      <c r="L1240" s="1"/>
      <c r="M1240" s="14"/>
    </row>
    <row r="1241" spans="1:13" x14ac:dyDescent="0.25">
      <c r="A1241" s="8"/>
      <c r="B1241" s="6"/>
      <c r="C1241" s="1"/>
      <c r="D1241" s="1"/>
      <c r="E1241" s="1"/>
      <c r="F1241" s="1"/>
      <c r="G1241" s="1"/>
      <c r="K1241" s="1"/>
      <c r="L1241" s="1"/>
      <c r="M1241" s="14"/>
    </row>
    <row r="1242" spans="1:13" x14ac:dyDescent="0.25">
      <c r="A1242" s="8"/>
      <c r="B1242" s="6"/>
      <c r="C1242" s="1"/>
      <c r="D1242" s="1"/>
      <c r="E1242" s="1"/>
      <c r="F1242" s="1"/>
      <c r="G1242" s="1"/>
      <c r="K1242" s="1"/>
      <c r="L1242" s="1"/>
      <c r="M1242" s="14"/>
    </row>
    <row r="1243" spans="1:13" x14ac:dyDescent="0.25">
      <c r="A1243" s="8"/>
      <c r="B1243" s="6"/>
      <c r="C1243" s="1"/>
      <c r="D1243" s="1"/>
      <c r="E1243" s="1"/>
      <c r="F1243" s="1"/>
      <c r="G1243" s="1"/>
      <c r="K1243" s="1"/>
      <c r="L1243" s="1"/>
      <c r="M1243" s="14"/>
    </row>
    <row r="1244" spans="1:13" x14ac:dyDescent="0.25">
      <c r="A1244" s="8"/>
      <c r="B1244" s="6"/>
      <c r="C1244" s="1"/>
      <c r="D1244" s="1"/>
      <c r="E1244" s="1"/>
      <c r="F1244" s="1"/>
      <c r="G1244" s="1"/>
      <c r="K1244" s="1"/>
      <c r="L1244" s="1"/>
      <c r="M1244" s="14"/>
    </row>
    <row r="1245" spans="1:13" x14ac:dyDescent="0.25">
      <c r="A1245" s="8"/>
      <c r="B1245" s="6"/>
      <c r="C1245" s="1"/>
      <c r="D1245" s="1"/>
      <c r="E1245" s="1"/>
      <c r="F1245" s="1"/>
      <c r="G1245" s="1"/>
      <c r="K1245" s="1"/>
      <c r="L1245" s="1"/>
      <c r="M1245" s="14"/>
    </row>
    <row r="1246" spans="1:13" x14ac:dyDescent="0.25">
      <c r="A1246" s="8"/>
      <c r="B1246" s="6"/>
      <c r="C1246" s="1"/>
      <c r="D1246" s="1"/>
      <c r="E1246" s="1"/>
      <c r="F1246" s="1"/>
      <c r="G1246" s="1"/>
      <c r="K1246" s="1"/>
      <c r="L1246" s="1"/>
      <c r="M1246" s="14"/>
    </row>
    <row r="1247" spans="1:13" x14ac:dyDescent="0.25">
      <c r="A1247" s="8"/>
      <c r="B1247" s="6"/>
      <c r="C1247" s="1"/>
      <c r="D1247" s="1"/>
      <c r="E1247" s="1"/>
      <c r="F1247" s="1"/>
      <c r="G1247" s="1"/>
      <c r="K1247" s="1"/>
      <c r="L1247" s="1"/>
      <c r="M1247" s="14"/>
    </row>
    <row r="1248" spans="1:13" x14ac:dyDescent="0.25">
      <c r="A1248" s="8"/>
      <c r="B1248" s="6"/>
      <c r="C1248" s="1"/>
      <c r="D1248" s="1"/>
      <c r="E1248" s="1"/>
      <c r="F1248" s="1"/>
      <c r="G1248" s="1"/>
      <c r="K1248" s="1"/>
      <c r="L1248" s="1"/>
      <c r="M1248" s="14"/>
    </row>
    <row r="1249" spans="1:13" x14ac:dyDescent="0.25">
      <c r="A1249" s="8"/>
      <c r="B1249" s="6"/>
      <c r="C1249" s="1"/>
      <c r="D1249" s="1"/>
      <c r="E1249" s="1"/>
      <c r="F1249" s="1"/>
      <c r="G1249" s="1"/>
      <c r="K1249" s="1"/>
      <c r="L1249" s="1"/>
      <c r="M1249" s="14"/>
    </row>
    <row r="1250" spans="1:13" x14ac:dyDescent="0.25">
      <c r="A1250" s="8"/>
      <c r="B1250" s="6"/>
      <c r="C1250" s="1"/>
      <c r="D1250" s="1"/>
      <c r="E1250" s="1"/>
      <c r="F1250" s="1"/>
      <c r="G1250" s="1"/>
      <c r="K1250" s="1"/>
      <c r="L1250" s="1"/>
      <c r="M1250" s="14"/>
    </row>
    <row r="1251" spans="1:13" x14ac:dyDescent="0.25">
      <c r="A1251" s="8"/>
      <c r="B1251" s="6"/>
      <c r="C1251" s="1"/>
      <c r="D1251" s="1"/>
      <c r="E1251" s="1"/>
      <c r="F1251" s="1"/>
      <c r="G1251" s="1"/>
      <c r="K1251" s="1"/>
      <c r="L1251" s="1"/>
      <c r="M1251" s="14"/>
    </row>
    <row r="1252" spans="1:13" x14ac:dyDescent="0.25">
      <c r="A1252" s="8"/>
      <c r="B1252" s="6"/>
      <c r="C1252" s="1"/>
      <c r="D1252" s="1"/>
      <c r="E1252" s="1"/>
      <c r="F1252" s="1"/>
      <c r="G1252" s="1"/>
      <c r="K1252" s="1"/>
      <c r="L1252" s="1"/>
      <c r="M1252" s="14"/>
    </row>
    <row r="1253" spans="1:13" x14ac:dyDescent="0.25">
      <c r="A1253" s="8"/>
      <c r="B1253" s="6"/>
      <c r="C1253" s="1"/>
      <c r="D1253" s="1"/>
      <c r="E1253" s="1"/>
      <c r="F1253" s="1"/>
      <c r="G1253" s="1"/>
      <c r="K1253" s="1"/>
      <c r="L1253" s="1"/>
      <c r="M1253" s="14"/>
    </row>
    <row r="1254" spans="1:13" x14ac:dyDescent="0.25">
      <c r="A1254" s="8"/>
      <c r="B1254" s="6"/>
      <c r="C1254" s="1"/>
      <c r="D1254" s="1"/>
      <c r="E1254" s="1"/>
      <c r="F1254" s="1"/>
      <c r="G1254" s="1"/>
      <c r="K1254" s="1"/>
      <c r="L1254" s="1"/>
      <c r="M1254" s="14"/>
    </row>
    <row r="1255" spans="1:13" x14ac:dyDescent="0.25">
      <c r="A1255" s="8"/>
      <c r="B1255" s="6"/>
      <c r="C1255" s="1"/>
      <c r="D1255" s="1"/>
      <c r="E1255" s="1"/>
      <c r="F1255" s="1"/>
      <c r="G1255" s="1"/>
      <c r="K1255" s="1"/>
      <c r="L1255" s="1"/>
      <c r="M1255" s="14"/>
    </row>
    <row r="1256" spans="1:13" x14ac:dyDescent="0.25">
      <c r="A1256" s="8"/>
      <c r="B1256" s="6"/>
      <c r="C1256" s="1"/>
      <c r="D1256" s="1"/>
      <c r="E1256" s="1"/>
      <c r="F1256" s="1"/>
      <c r="G1256" s="1"/>
      <c r="K1256" s="1"/>
      <c r="L1256" s="1"/>
      <c r="M1256" s="14"/>
    </row>
    <row r="1257" spans="1:13" x14ac:dyDescent="0.25">
      <c r="A1257" s="8"/>
      <c r="B1257" s="6"/>
      <c r="C1257" s="1"/>
      <c r="D1257" s="1"/>
      <c r="E1257" s="1"/>
      <c r="F1257" s="1"/>
      <c r="G1257" s="1"/>
      <c r="K1257" s="1"/>
      <c r="L1257" s="1"/>
      <c r="M1257" s="14"/>
    </row>
    <row r="1258" spans="1:13" x14ac:dyDescent="0.25">
      <c r="A1258" s="8"/>
      <c r="B1258" s="6"/>
      <c r="C1258" s="1"/>
      <c r="D1258" s="1"/>
      <c r="E1258" s="1"/>
      <c r="F1258" s="1"/>
      <c r="G1258" s="1"/>
      <c r="K1258" s="1"/>
      <c r="L1258" s="1"/>
      <c r="M1258" s="14"/>
    </row>
    <row r="1259" spans="1:13" x14ac:dyDescent="0.25">
      <c r="A1259" s="8"/>
      <c r="B1259" s="6"/>
      <c r="C1259" s="1"/>
      <c r="D1259" s="1"/>
      <c r="E1259" s="1"/>
      <c r="F1259" s="1"/>
      <c r="G1259" s="1"/>
      <c r="K1259" s="1"/>
      <c r="L1259" s="1"/>
      <c r="M1259" s="14"/>
    </row>
    <row r="1260" spans="1:13" x14ac:dyDescent="0.25">
      <c r="A1260" s="8"/>
      <c r="B1260" s="6"/>
      <c r="C1260" s="1"/>
      <c r="D1260" s="1"/>
      <c r="E1260" s="1"/>
      <c r="F1260" s="1"/>
      <c r="G1260" s="1"/>
      <c r="K1260" s="1"/>
      <c r="L1260" s="1"/>
      <c r="M1260" s="14"/>
    </row>
    <row r="1261" spans="1:13" x14ac:dyDescent="0.25">
      <c r="A1261" s="8"/>
      <c r="B1261" s="6"/>
      <c r="C1261" s="1"/>
      <c r="D1261" s="1"/>
      <c r="E1261" s="1"/>
      <c r="F1261" s="1"/>
      <c r="G1261" s="1"/>
      <c r="K1261" s="1"/>
      <c r="L1261" s="1"/>
      <c r="M1261" s="14"/>
    </row>
    <row r="1262" spans="1:13" x14ac:dyDescent="0.25">
      <c r="A1262" s="8"/>
      <c r="B1262" s="6"/>
      <c r="C1262" s="1"/>
      <c r="D1262" s="1"/>
      <c r="E1262" s="1"/>
      <c r="F1262" s="1"/>
      <c r="G1262" s="1"/>
      <c r="K1262" s="1"/>
      <c r="L1262" s="1"/>
      <c r="M1262" s="14"/>
    </row>
    <row r="1263" spans="1:13" x14ac:dyDescent="0.25">
      <c r="A1263" s="8"/>
      <c r="B1263" s="6"/>
      <c r="C1263" s="1"/>
      <c r="D1263" s="1"/>
      <c r="E1263" s="1"/>
      <c r="F1263" s="1"/>
      <c r="G1263" s="1"/>
      <c r="K1263" s="1"/>
      <c r="L1263" s="1"/>
      <c r="M1263" s="14"/>
    </row>
    <row r="1264" spans="1:13" x14ac:dyDescent="0.25">
      <c r="A1264" s="8"/>
      <c r="B1264" s="6"/>
      <c r="C1264" s="1"/>
      <c r="D1264" s="1"/>
      <c r="E1264" s="1"/>
      <c r="F1264" s="1"/>
      <c r="G1264" s="1"/>
      <c r="K1264" s="1"/>
      <c r="L1264" s="1"/>
      <c r="M1264" s="14"/>
    </row>
    <row r="1265" spans="1:13" x14ac:dyDescent="0.25">
      <c r="A1265" s="8"/>
      <c r="B1265" s="6"/>
      <c r="C1265" s="1"/>
      <c r="D1265" s="1"/>
      <c r="E1265" s="1"/>
      <c r="F1265" s="1"/>
      <c r="G1265" s="1"/>
      <c r="K1265" s="1"/>
      <c r="L1265" s="1"/>
      <c r="M1265" s="14"/>
    </row>
    <row r="1266" spans="1:13" x14ac:dyDescent="0.25">
      <c r="A1266" s="8"/>
      <c r="B1266" s="6"/>
      <c r="C1266" s="1"/>
      <c r="D1266" s="1"/>
      <c r="E1266" s="1"/>
      <c r="F1266" s="1"/>
      <c r="G1266" s="1"/>
      <c r="K1266" s="1"/>
      <c r="L1266" s="1"/>
      <c r="M1266" s="14"/>
    </row>
    <row r="1267" spans="1:13" x14ac:dyDescent="0.25">
      <c r="A1267" s="8"/>
      <c r="B1267" s="6"/>
      <c r="C1267" s="1"/>
      <c r="D1267" s="1"/>
      <c r="E1267" s="1"/>
      <c r="F1267" s="1"/>
      <c r="G1267" s="1"/>
      <c r="K1267" s="1"/>
      <c r="L1267" s="1"/>
      <c r="M1267" s="14"/>
    </row>
    <row r="1268" spans="1:13" x14ac:dyDescent="0.25">
      <c r="A1268" s="8"/>
      <c r="B1268" s="6"/>
      <c r="C1268" s="1"/>
      <c r="D1268" s="1"/>
      <c r="E1268" s="1"/>
      <c r="F1268" s="1"/>
      <c r="G1268" s="1"/>
      <c r="K1268" s="1"/>
      <c r="L1268" s="1"/>
      <c r="M1268" s="14"/>
    </row>
    <row r="1269" spans="1:13" x14ac:dyDescent="0.25">
      <c r="A1269" s="8"/>
      <c r="B1269" s="6"/>
      <c r="C1269" s="1"/>
      <c r="D1269" s="1"/>
      <c r="E1269" s="1"/>
      <c r="F1269" s="1"/>
      <c r="G1269" s="1"/>
      <c r="K1269" s="1"/>
      <c r="L1269" s="1"/>
      <c r="M1269" s="14"/>
    </row>
    <row r="1270" spans="1:13" x14ac:dyDescent="0.25">
      <c r="A1270" s="8"/>
      <c r="B1270" s="6"/>
      <c r="C1270" s="1"/>
      <c r="D1270" s="1"/>
      <c r="E1270" s="1"/>
      <c r="F1270" s="1"/>
      <c r="G1270" s="1"/>
      <c r="K1270" s="1"/>
      <c r="L1270" s="1"/>
      <c r="M1270" s="14"/>
    </row>
    <row r="1271" spans="1:13" x14ac:dyDescent="0.25">
      <c r="A1271" s="8"/>
      <c r="B1271" s="6"/>
      <c r="C1271" s="1"/>
      <c r="D1271" s="1"/>
      <c r="E1271" s="1"/>
      <c r="F1271" s="1"/>
      <c r="G1271" s="1"/>
      <c r="K1271" s="1"/>
      <c r="L1271" s="1"/>
      <c r="M1271" s="14"/>
    </row>
  </sheetData>
  <mergeCells count="21">
    <mergeCell ref="A12:AK12"/>
    <mergeCell ref="O4:AJ4"/>
    <mergeCell ref="O5:AK5"/>
    <mergeCell ref="O6:AK6"/>
    <mergeCell ref="A10:AK10"/>
    <mergeCell ref="O9:AJ9"/>
    <mergeCell ref="I8:L8"/>
    <mergeCell ref="O7:AK7"/>
    <mergeCell ref="I5:L5"/>
    <mergeCell ref="I6:L6"/>
    <mergeCell ref="I7:L7"/>
    <mergeCell ref="O8:AK8"/>
    <mergeCell ref="A11:AK11"/>
    <mergeCell ref="A272:B272"/>
    <mergeCell ref="A270:B270"/>
    <mergeCell ref="A271:B271"/>
    <mergeCell ref="U13:W13"/>
    <mergeCell ref="J13:L13"/>
    <mergeCell ref="A269:AK269"/>
    <mergeCell ref="AC13:AE13"/>
    <mergeCell ref="D13:E13"/>
  </mergeCells>
  <phoneticPr fontId="0" type="noConversion"/>
  <printOptions horizontalCentered="1"/>
  <pageMargins left="0.21" right="0.27559055118110237" top="0.17" bottom="0.3" header="0.19685039370078741" footer="0.27559055118110237"/>
  <pageSetup paperSize="9" scale="71" fitToHeight="7" orientation="portrait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dochody</vt:lpstr>
      <vt:lpstr>dochody!Obszar_wydruku</vt:lpstr>
      <vt:lpstr>dochody!TABLE</vt:lpstr>
      <vt:lpstr>dochody!Tytuły_wydruku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2020-03-11T12:51:43Z</cp:lastPrinted>
  <dcterms:created xsi:type="dcterms:W3CDTF">1999-10-15T12:25:45Z</dcterms:created>
  <dcterms:modified xsi:type="dcterms:W3CDTF">2020-03-11T12:51:45Z</dcterms:modified>
</cp:coreProperties>
</file>